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CC dashboard" sheetId="1" state="visible" r:id="rId1"/>
    <sheet xmlns:r="http://schemas.openxmlformats.org/officeDocument/2006/relationships" name="Tres palancas" sheetId="2" state="visible" r:id="rId2"/>
    <sheet xmlns:r="http://schemas.openxmlformats.org/officeDocument/2006/relationships" name="Sensibilidad" sheetId="3" state="visible" r:id="rId3"/>
    <sheet xmlns:r="http://schemas.openxmlformats.org/officeDocument/2006/relationships" name="DPO supplier matrix" sheetId="4" state="visible" r:id="rId4"/>
    <sheet xmlns:r="http://schemas.openxmlformats.org/officeDocument/2006/relationships" name="Tracker mensual" sheetId="5" state="visible" r:id="rId5"/>
    <sheet xmlns:r="http://schemas.openxmlformats.org/officeDocument/2006/relationships" name="Tu WC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\$#,##0"/>
    <numFmt numFmtId="165" formatCode="\$#,##0.000"/>
    <numFmt numFmtId="166" formatCode="0.0"/>
    <numFmt numFmtId="167" formatCode="\$#,##0.0"/>
    <numFmt numFmtId="168" formatCode="\$#,##0.00"/>
    <numFmt numFmtId="169" formatCode="0.0%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  <u val="single"/>
    </font>
    <font>
      <name val="Calibri"/>
      <charset val="1"/>
      <family val="0"/>
      <i val="1"/>
      <color rgb="FF7A8499"/>
      <sz val="10"/>
    </font>
    <font>
      <name val="Calibri"/>
      <charset val="1"/>
      <family val="0"/>
      <b val="1"/>
      <color rgb="FF0A2540"/>
      <sz val="11"/>
    </font>
    <font>
      <name val="Calibri"/>
      <charset val="1"/>
      <family val="0"/>
      <color rgb="FF0A2540"/>
      <sz val="11"/>
    </font>
    <font>
      <name val="Calibri"/>
      <charset val="1"/>
      <family val="0"/>
      <b val="1"/>
      <color rgb="FF0A2540"/>
      <sz val="12"/>
    </font>
    <font>
      <name val="Arial"/>
      <family val="2"/>
      <sz val="10"/>
    </font>
    <font>
      <name val="Calibri"/>
      <charset val="1"/>
      <family val="0"/>
      <b val="1"/>
      <color rgb="FFFFFFFF"/>
      <sz val="12"/>
    </font>
  </fonts>
  <fills count="7">
    <fill>
      <patternFill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FFF4D6"/>
        <bgColor rgb="FFFAF6F0"/>
      </patternFill>
    </fill>
    <fill>
      <patternFill patternType="solid">
        <fgColor rgb="FFF2F2F2"/>
        <bgColor rgb="FFFAF6F0"/>
      </patternFill>
    </fill>
  </fills>
  <borders count="6">
    <border>
      <left/>
      <right/>
      <top/>
      <bottom/>
      <diagonal/>
    </border>
    <border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  <border>
      <left/>
      <right/>
      <top style="thin">
        <color rgb="FFC9CFD8"/>
      </top>
      <bottom/>
      <diagonal/>
    </border>
    <border>
      <left/>
      <right style="thin">
        <color rgb="FFC9CFD8"/>
      </right>
      <top style="thin">
        <color rgb="FFC9CFD8"/>
      </top>
      <bottom/>
      <diagonal/>
    </border>
    <border>
      <left/>
      <right/>
      <top style="thin">
        <color rgb="FFC9CFD8"/>
      </top>
      <bottom style="thin">
        <color rgb="FFC9CFD8"/>
      </bottom>
      <diagonal/>
    </border>
    <border>
      <left/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9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166" fontId="6" fillId="6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166" fontId="8" fillId="6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right" vertical="center" wrapText="1"/>
    </xf>
    <xf numFmtId="166" fontId="7" fillId="6" borderId="1" applyAlignment="1" pivotButton="0" quotePrefix="0" xfId="0">
      <alignment horizontal="right" vertical="center" wrapText="1"/>
    </xf>
    <xf numFmtId="167" fontId="8" fillId="6" borderId="1" applyAlignment="1" pivotButton="0" quotePrefix="0" xfId="0">
      <alignment horizontal="right" vertical="center" wrapText="1"/>
    </xf>
    <xf numFmtId="168" fontId="7" fillId="6" borderId="1" applyAlignment="1" pivotButton="0" quotePrefix="0" xfId="0">
      <alignment horizontal="right" vertical="center" wrapText="1"/>
    </xf>
    <xf numFmtId="0" fontId="6" fillId="6" borderId="1" applyAlignment="1" pivotButton="0" quotePrefix="0" xfId="0">
      <alignment horizontal="right" vertical="center" wrapText="1"/>
    </xf>
    <xf numFmtId="0" fontId="10" fillId="2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7" fontId="7" fillId="6" borderId="1" applyAlignment="1" pivotButton="0" quotePrefix="0" xfId="0">
      <alignment horizontal="right" vertical="center" wrapText="1"/>
    </xf>
    <xf numFmtId="0" fontId="7" fillId="4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bottom"/>
    </xf>
    <xf numFmtId="169" fontId="7" fillId="6" borderId="1" applyAlignment="1" pivotButton="0" quotePrefix="0" xfId="0">
      <alignment horizontal="right" vertical="center" wrapText="1"/>
    </xf>
    <xf numFmtId="167" fontId="6" fillId="6" borderId="1" applyAlignment="1" pivotButton="0" quotePrefix="0" xfId="0">
      <alignment horizontal="right" vertical="center" wrapText="1"/>
    </xf>
    <xf numFmtId="1" fontId="7" fillId="6" borderId="1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166" fontId="6" fillId="6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166" fontId="8" fillId="6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right" vertical="center" wrapText="1"/>
    </xf>
    <xf numFmtId="166" fontId="7" fillId="6" borderId="1" applyAlignment="1" pivotButton="0" quotePrefix="0" xfId="0">
      <alignment horizontal="right" vertical="center" wrapText="1"/>
    </xf>
    <xf numFmtId="167" fontId="8" fillId="6" borderId="1" applyAlignment="1" pivotButton="0" quotePrefix="0" xfId="0">
      <alignment horizontal="right" vertical="center" wrapText="1"/>
    </xf>
    <xf numFmtId="168" fontId="7" fillId="6" borderId="1" applyAlignment="1" pivotButton="0" quotePrefix="0" xfId="0">
      <alignment horizontal="right" vertical="center" wrapText="1"/>
    </xf>
    <xf numFmtId="0" fontId="6" fillId="6" borderId="1" applyAlignment="1" pivotButton="0" quotePrefix="0" xfId="0">
      <alignment horizontal="right" vertical="center" wrapText="1"/>
    </xf>
    <xf numFmtId="0" fontId="10" fillId="2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7" fontId="7" fillId="6" borderId="1" applyAlignment="1" pivotButton="0" quotePrefix="0" xfId="0">
      <alignment horizontal="right" vertical="center" wrapText="1"/>
    </xf>
    <xf numFmtId="0" fontId="7" fillId="4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bottom"/>
    </xf>
    <xf numFmtId="169" fontId="7" fillId="6" borderId="1" applyAlignment="1" pivotButton="0" quotePrefix="0" xfId="0">
      <alignment horizontal="right" vertical="center" wrapText="1"/>
    </xf>
    <xf numFmtId="167" fontId="6" fillId="6" borderId="1" applyAlignment="1" pivotButton="0" quotePrefix="0" xfId="0">
      <alignment horizontal="right" vertical="center" wrapText="1"/>
    </xf>
    <xf numFmtId="1" fontId="7" fillId="6" borderId="1" applyAlignment="1" pivotButton="0" quotePrefix="0" xfId="0">
      <alignment horizontal="righ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4">
    <dxf>
      <fill>
        <patternFill>
          <bgColor rgb="FFFBE3E3"/>
        </patternFill>
      </fill>
    </dxf>
    <dxf>
      <fill>
        <patternFill>
          <bgColor rgb="FFFFF4D6"/>
        </patternFill>
      </fill>
    </dxf>
    <dxf>
      <fill>
        <patternFill>
          <bgColor rgb="FFE8F4E8"/>
        </patternFill>
      </fill>
    </dxf>
    <dxf>
      <fill>
        <patternFill>
          <bgColor rgb="FFF2F2F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omments/comment1.xml><?xml version="1.0" encoding="utf-8"?>
<comments xmlns="http://schemas.openxmlformats.org/spreadsheetml/2006/main">
  <authors>
    <author>deabaco</author>
  </authors>
  <commentList>
    <comment ref="B19" authorId="0" shapeId="0">
      <text>
        <t>CCC actual − CCC target = días que recuperas. × ingresos diarios = caja liberada one-time.</t>
      </text>
    </comment>
    <comment ref="B21" authorId="0" shapeId="0">
      <text>
        <t>La caja liberada evita deuda al ~10% (costo de capital prestado). Ese ahorro es perpetuo. En 5 años: 5 × esto.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treasury/modules/3.4" TargetMode="External" Id="rId1"/><Relationship Type="http://schemas.openxmlformats.org/officeDocument/2006/relationships/drawing" Target="/xl/drawings/drawing1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G2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23" min="1" max="1"/>
    <col width="16" customWidth="1" style="23" min="2" max="2"/>
    <col width="18" customWidth="1" style="23" min="3" max="5"/>
    <col width="15" customWidth="1" style="23" min="6" max="6"/>
  </cols>
  <sheetData>
    <row r="1" ht="22" customHeight="1" s="24"/>
    <row r="2" ht="36" customHeight="1" s="24">
      <c r="A2" s="25" t="inlineStr">
        <is>
          <t>deabaco · Andina · Working Capital · Módulo 3.4</t>
        </is>
      </c>
      <c r="B2" s="26" t="n"/>
      <c r="C2" s="26" t="n"/>
      <c r="D2" s="26" t="n"/>
      <c r="E2" s="26" t="n"/>
      <c r="F2" s="27" t="n"/>
    </row>
    <row r="3" ht="20.85" customHeight="1" s="24">
      <c r="A3" s="28" t="inlineStr">
        <is>
          <t>CCC = DSO + DIO − DPO. Cada día de CCC ≈ $0.55M para Andina ($200M revenue / 365). Bajar CCC 45 días libera ~$25M sin tocar P&amp;L. Es el banco interno más grande y más ignorado.</t>
        </is>
      </c>
    </row>
    <row r="5" ht="15" customHeight="1" s="24">
      <c r="A5" s="29" t="inlineStr">
        <is>
          <t>P&amp;L inputs</t>
        </is>
      </c>
      <c r="B5" s="26" t="n"/>
      <c r="C5" s="26" t="n"/>
      <c r="D5" s="26" t="n"/>
      <c r="E5" s="26" t="n"/>
      <c r="F5" s="27" t="n"/>
    </row>
    <row r="6" ht="15" customHeight="1" s="24">
      <c r="A6" s="30" t="inlineStr">
        <is>
          <t>Revenue anual ($M)</t>
        </is>
      </c>
      <c r="B6" s="31" t="n">
        <v>200</v>
      </c>
    </row>
    <row r="7" ht="15" customHeight="1" s="24">
      <c r="A7" s="30" t="inlineStr">
        <is>
          <t>COGS anual ($M)</t>
        </is>
      </c>
      <c r="B7" s="31" t="n">
        <v>130</v>
      </c>
    </row>
    <row r="8" ht="15" customHeight="1" s="24">
      <c r="A8" s="30" t="inlineStr">
        <is>
          <t>Ingresos diarios (=Rev/365)</t>
        </is>
      </c>
      <c r="B8" s="32">
        <f>B6/365</f>
        <v/>
      </c>
    </row>
    <row r="10" ht="27.75" customHeight="1" s="24">
      <c r="A10" s="29" t="inlineStr">
        <is>
          <t>Balance — escenario actual (Andina FY25 cierre)</t>
        </is>
      </c>
      <c r="B10" s="26" t="n"/>
      <c r="C10" s="26" t="n"/>
      <c r="D10" s="26" t="n"/>
      <c r="E10" s="26" t="n"/>
      <c r="F10" s="27" t="n"/>
    </row>
    <row r="11" ht="24" customHeight="1" s="24">
      <c r="A11" s="29" t="inlineStr">
        <is>
          <t>Línea</t>
        </is>
      </c>
      <c r="B11" s="29" t="inlineStr">
        <is>
          <t>Valor ($M)</t>
        </is>
      </c>
      <c r="C11" s="29" t="inlineStr">
        <is>
          <t>Días equivalentes</t>
        </is>
      </c>
      <c r="D11" s="29" t="inlineStr">
        <is>
          <t>Días BENCHMARK</t>
        </is>
      </c>
      <c r="E11" s="29" t="inlineStr">
        <is>
          <t>Días TARGET 12m</t>
        </is>
      </c>
      <c r="F11" s="29" t="inlineStr">
        <is>
          <t>Días BIC</t>
        </is>
      </c>
    </row>
    <row r="12" ht="24" customHeight="1" s="24">
      <c r="A12" s="30" t="inlineStr">
        <is>
          <t>Cuentas por cobrar (AR)</t>
        </is>
      </c>
      <c r="B12" s="31" t="n">
        <v>33</v>
      </c>
      <c r="C12" s="33">
        <f>B12/B6*365</f>
        <v/>
      </c>
      <c r="D12" s="34" t="n">
        <v>45</v>
      </c>
      <c r="E12" s="34" t="n">
        <v>45</v>
      </c>
      <c r="F12" s="34" t="n">
        <v>35</v>
      </c>
    </row>
    <row r="13" ht="24" customHeight="1" s="24">
      <c r="A13" s="30" t="inlineStr">
        <is>
          <t>Inventario (Inv)</t>
        </is>
      </c>
      <c r="B13" s="31" t="n">
        <v>32</v>
      </c>
      <c r="C13" s="33">
        <f>B13/B7*365</f>
        <v/>
      </c>
      <c r="D13" s="34" t="n">
        <v>70</v>
      </c>
      <c r="E13" s="34" t="n">
        <v>70</v>
      </c>
      <c r="F13" s="34" t="n">
        <v>55</v>
      </c>
    </row>
    <row r="14" ht="15" customHeight="1" s="24">
      <c r="A14" s="30" t="inlineStr">
        <is>
          <t>Cuentas por pagar (AP)</t>
        </is>
      </c>
      <c r="B14" s="31" t="n">
        <v>16</v>
      </c>
      <c r="C14" s="33">
        <f>B14/B7*365</f>
        <v/>
      </c>
      <c r="D14" s="34" t="n">
        <v>55</v>
      </c>
      <c r="E14" s="34" t="n">
        <v>55</v>
      </c>
      <c r="F14" s="34" t="n">
        <v>60</v>
      </c>
    </row>
    <row r="15" ht="21.75" customHeight="1" s="24"/>
    <row r="16" ht="15" customHeight="1" s="24">
      <c r="A16" s="29" t="inlineStr">
        <is>
          <t>Resumen CCC y caja atrapada</t>
        </is>
      </c>
      <c r="B16" s="26" t="n"/>
      <c r="C16" s="26" t="n"/>
      <c r="D16" s="26" t="n"/>
      <c r="E16" s="26" t="n"/>
      <c r="F16" s="27" t="n"/>
    </row>
    <row r="17" ht="15" customHeight="1" s="24">
      <c r="A17" s="30" t="inlineStr">
        <is>
          <t>CCC actual (días)</t>
        </is>
      </c>
      <c r="B17" s="35">
        <f>C12+C13-C14</f>
        <v/>
      </c>
      <c r="C17" s="36" t="n"/>
      <c r="D17" s="37">
        <f>D12+D13-D14</f>
        <v/>
      </c>
      <c r="E17" s="37">
        <f>E12+E13-E14</f>
        <v/>
      </c>
      <c r="F17" s="37">
        <f>F12+F13-F14</f>
        <v/>
      </c>
      <c r="G17" s="30" t="inlineStr">
        <is>
          <t>CCC</t>
        </is>
      </c>
    </row>
    <row r="18" ht="15" customHeight="1" s="24">
      <c r="A18" s="30" t="inlineStr">
        <is>
          <t>Caja atrapada en WC ($M, = AR + Inv − AP)</t>
        </is>
      </c>
      <c r="B18" s="38">
        <f>B12+B13-B14</f>
        <v/>
      </c>
    </row>
    <row r="19" ht="15" customHeight="1" s="24">
      <c r="A19" s="30" t="inlineStr">
        <is>
          <t>Caja LIBERADA si llegamos a target (días × $/día)</t>
        </is>
      </c>
      <c r="B19" s="38">
        <f>(B17-E17)*B8</f>
        <v/>
      </c>
    </row>
    <row r="20" ht="15" customHeight="1" s="24">
      <c r="A20" s="30" t="inlineStr">
        <is>
          <t>Caja LIBERADA si llegamos a best-in-class</t>
        </is>
      </c>
      <c r="B20" s="38">
        <f>(B17-F17)*B8</f>
        <v/>
      </c>
    </row>
    <row r="21" ht="23.85" customHeight="1" s="24">
      <c r="A21" s="30" t="inlineStr">
        <is>
          <t>Ahorro perpetuo año si se libera (a 10% costo deuda)</t>
        </is>
      </c>
      <c r="B21" s="39">
        <f>B19*0.1</f>
        <v/>
      </c>
    </row>
    <row r="22" ht="27.75" customHeight="1" s="24"/>
    <row r="23" ht="15" customHeight="1" s="24">
      <c r="A23" s="30" t="inlineStr">
        <is>
          <t>Status vs benchmark</t>
        </is>
      </c>
      <c r="B23" s="40">
        <f>IF(B17-D17&gt;30,"40+ días sobre benchmark — caja material por liberar",IF(B17-D17&gt;10,"Levemente sobre benchmark — quick wins en cobranza/inventario",IF(B17-D17&gt;-15,"Dentro del rango benchmark","Mejor que benchmark — vigilar stockouts")))</f>
        <v/>
      </c>
      <c r="C23" s="26" t="n"/>
      <c r="D23" s="26" t="n"/>
      <c r="E23" s="26" t="n"/>
      <c r="F23" s="27" t="n"/>
    </row>
  </sheetData>
  <mergeCells count="6">
    <mergeCell ref="A2:F2"/>
    <mergeCell ref="A16:F16"/>
    <mergeCell ref="A10:F10"/>
    <mergeCell ref="A5:F5"/>
    <mergeCell ref="B23:F23"/>
    <mergeCell ref="A3:F3"/>
  </mergeCells>
  <conditionalFormatting sqref="B22">
    <cfRule type="expression" rank="0" priority="2" equalAverage="0" aboveAverage="0" dxfId="0" text="" percent="0" bottom="0">
      <formula>ISNUMBER(SEARCH("40+",B22))</formula>
    </cfRule>
    <cfRule type="expression" rank="0" priority="3" equalAverage="0" aboveAverage="0" dxfId="1" text="" percent="0" bottom="0">
      <formula>ISNUMBER(SEARCH("Levemente",B22))</formula>
    </cfRule>
    <cfRule type="expression" rank="0" priority="4" equalAverage="0" aboveAverage="0" dxfId="2" text="" percent="0" bottom="0">
      <formula>ISNUMBER(SEARCH("Dentro",B22))</formula>
    </cfRule>
    <cfRule type="expression" rank="0" priority="5" equalAverage="0" aboveAverage="0" dxfId="2" text="" percent="0" bottom="0">
      <formula>ISNUMBER(SEARCH("Mejor",B22))</formula>
    </cfRule>
  </conditionalFormatting>
  <hyperlinks>
    <hyperlink xmlns:r="http://schemas.openxmlformats.org/officeDocument/2006/relationships" ref="A2" display="deabaco · Andina · Working Capital · Módulo 3.4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G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23" min="1" max="1"/>
    <col width="52" customWidth="1" style="23" min="2" max="2"/>
    <col width="8" customWidth="1" style="23" min="3" max="3"/>
    <col width="28" customWidth="1" style="23" min="4" max="4"/>
    <col width="11" customWidth="1" style="23" min="5" max="5"/>
    <col width="18" customWidth="1" style="23" min="6" max="6"/>
    <col width="11" customWidth="1" style="23" min="7" max="7"/>
  </cols>
  <sheetData>
    <row r="1" ht="22" customHeight="1" s="24"/>
    <row r="2" ht="36" customHeight="1" s="24">
      <c r="A2" s="41" t="inlineStr">
        <is>
          <t>Tres palancas — DSO, DIO, DPO — ownership y plan</t>
        </is>
      </c>
      <c r="B2" s="26" t="n"/>
      <c r="C2" s="26" t="n"/>
      <c r="D2" s="26" t="n"/>
      <c r="E2" s="26" t="n"/>
      <c r="F2" s="26" t="n"/>
      <c r="G2" s="27" t="n"/>
    </row>
    <row r="3" ht="20.85" customHeight="1" s="24">
      <c r="A3" s="28" t="inlineStr">
        <is>
          <t>Cada palanca tiene un owner funcional distinto. Sin un dueño integrador (CFO o Gerente de Working Capital) las tres se optimizan en silos. La regla: ataca DSO y DIO primero; toca DPO solo en proveedores no críticos.</t>
        </is>
      </c>
    </row>
    <row r="4" ht="27.75" customHeight="1" s="24"/>
    <row r="5" ht="55.5" customHeight="1" s="24">
      <c r="A5" s="29" t="inlineStr">
        <is>
          <t>Palanca</t>
        </is>
      </c>
      <c r="B5" s="29" t="inlineStr">
        <is>
          <t>Owner funcional</t>
        </is>
      </c>
      <c r="C5" s="29" t="inlineStr">
        <is>
          <t>Métrica</t>
        </is>
      </c>
      <c r="D5" s="29" t="inlineStr">
        <is>
          <t>Andina actual</t>
        </is>
      </c>
      <c r="E5" s="29" t="inlineStr">
        <is>
          <t>Target 6m</t>
        </is>
      </c>
      <c r="F5" s="29" t="inlineStr">
        <is>
          <t>Target 12m</t>
        </is>
      </c>
      <c r="G5" s="29" t="inlineStr">
        <is>
          <t>Costo político</t>
        </is>
      </c>
    </row>
    <row r="6" ht="55.5" customHeight="1" s="24">
      <c r="A6" s="42" t="inlineStr">
        <is>
          <t>DSO (Days Sales Outstanding)</t>
        </is>
      </c>
      <c r="B6" s="30" t="inlineStr">
        <is>
          <t>VP Comercial + Tesorería</t>
        </is>
      </c>
      <c r="C6" s="30" t="inlineStr">
        <is>
          <t>AR / Revenue × 365</t>
        </is>
      </c>
      <c r="D6" s="36" t="n">
        <v>60</v>
      </c>
      <c r="E6" s="36" t="n">
        <v>52</v>
      </c>
      <c r="F6" s="36" t="n">
        <v>45</v>
      </c>
      <c r="G6" s="30" t="inlineStr">
        <is>
          <t>BAJO — cobranza activa, descuentos por pago anticipado, escalación moras</t>
        </is>
      </c>
    </row>
    <row r="7" ht="55.5" customHeight="1" s="24">
      <c r="A7" s="42" t="inlineStr">
        <is>
          <t>DIO (Days Inventory Outstanding)</t>
        </is>
      </c>
      <c r="B7" s="30" t="inlineStr">
        <is>
          <t>VP Operaciones + Supply</t>
        </is>
      </c>
      <c r="C7" s="30" t="inlineStr">
        <is>
          <t>Inv / COGS × 365</t>
        </is>
      </c>
      <c r="D7" s="36" t="n">
        <v>90</v>
      </c>
      <c r="E7" s="36" t="n">
        <v>80</v>
      </c>
      <c r="F7" s="36" t="n">
        <v>70</v>
      </c>
      <c r="G7" s="30" t="inlineStr">
        <is>
          <t>MEDIO — eliminar SKUs lentos, mejor forecast demand-supply, reducir safety stock</t>
        </is>
      </c>
    </row>
    <row r="8" ht="124.6" customHeight="1" s="24">
      <c r="A8" s="42" t="inlineStr">
        <is>
          <t>DPO (Days Payable Outstanding)</t>
        </is>
      </c>
      <c r="B8" s="30" t="inlineStr">
        <is>
          <t>VP Compras + AP</t>
        </is>
      </c>
      <c r="C8" s="30" t="inlineStr">
        <is>
          <t>AP / COGS × 365</t>
        </is>
      </c>
      <c r="D8" s="36" t="n">
        <v>45</v>
      </c>
      <c r="E8" s="36" t="n">
        <v>50</v>
      </c>
      <c r="F8" s="36" t="n">
        <v>55</v>
      </c>
      <c r="G8" s="30" t="inlineStr">
        <is>
          <t>ALTO si estratégicos — solo estirar a proveedores commodity / no críticos</t>
        </is>
      </c>
    </row>
    <row r="10" ht="21.75" customHeight="1" s="24"/>
    <row r="11" ht="27.75" customHeight="1" s="24">
      <c r="A11" s="29" t="inlineStr">
        <is>
          <t>Action plan 6 meses — quick wins prioritizados</t>
        </is>
      </c>
      <c r="B11" s="26" t="n"/>
      <c r="C11" s="26" t="n"/>
      <c r="D11" s="26" t="n"/>
      <c r="E11" s="26" t="n"/>
      <c r="F11" s="26" t="n"/>
      <c r="G11" s="27" t="n"/>
    </row>
    <row r="12" ht="31.5" customHeight="1" s="24">
      <c r="A12" s="29" t="inlineStr">
        <is>
          <t>#</t>
        </is>
      </c>
      <c r="B12" s="29" t="inlineStr">
        <is>
          <t>Acción</t>
        </is>
      </c>
      <c r="C12" s="29" t="inlineStr">
        <is>
          <t>Palanca</t>
        </is>
      </c>
      <c r="D12" s="29" t="inlineStr">
        <is>
          <t>Owner</t>
        </is>
      </c>
      <c r="E12" s="29" t="inlineStr">
        <is>
          <t>Meta días</t>
        </is>
      </c>
      <c r="F12" s="29" t="inlineStr">
        <is>
          <t>Caja liberada ($M)</t>
        </is>
      </c>
      <c r="G12" s="29" t="inlineStr">
        <is>
          <t>Deadline</t>
        </is>
      </c>
    </row>
    <row r="13" ht="31.5" customHeight="1" s="24">
      <c r="A13" s="30" t="n">
        <v>1</v>
      </c>
      <c r="B13" s="30" t="inlineStr">
        <is>
          <t>Cobranza activa: escalación semanal moras &gt;60 días al CFO</t>
        </is>
      </c>
      <c r="C13" s="30" t="inlineStr">
        <is>
          <t>DSO</t>
        </is>
      </c>
      <c r="D13" s="30" t="inlineStr">
        <is>
          <t>VP Comercial</t>
        </is>
      </c>
      <c r="E13" s="36" t="n">
        <v>-5</v>
      </c>
      <c r="F13" s="43" t="n">
        <v>2.7</v>
      </c>
      <c r="G13" s="30" t="inlineStr">
        <is>
          <t>Mes 3</t>
        </is>
      </c>
    </row>
    <row r="14" ht="31.5" customHeight="1" s="24">
      <c r="A14" s="30" t="n">
        <v>2</v>
      </c>
      <c r="B14" s="30" t="inlineStr">
        <is>
          <t>Descuento 2/10 net 30 a top-20 clientes (B2B)</t>
        </is>
      </c>
      <c r="C14" s="30" t="inlineStr">
        <is>
          <t>DSO</t>
        </is>
      </c>
      <c r="D14" s="30" t="inlineStr">
        <is>
          <t>VP Comercial + CFO</t>
        </is>
      </c>
      <c r="E14" s="36" t="n">
        <v>-3</v>
      </c>
      <c r="F14" s="43" t="n">
        <v>1.6</v>
      </c>
      <c r="G14" s="30" t="inlineStr">
        <is>
          <t>Mes 2</t>
        </is>
      </c>
    </row>
    <row r="15" ht="31.5" customHeight="1" s="24">
      <c r="A15" s="30" t="n">
        <v>3</v>
      </c>
      <c r="B15" s="30" t="inlineStr">
        <is>
          <t>Eliminar 30 SKUs con DIO &gt;180 días (cola larga)</t>
        </is>
      </c>
      <c r="C15" s="30" t="inlineStr">
        <is>
          <t>DIO</t>
        </is>
      </c>
      <c r="D15" s="30" t="inlineStr">
        <is>
          <t>VP Ops + VP Marketing</t>
        </is>
      </c>
      <c r="E15" s="36" t="n">
        <v>-8</v>
      </c>
      <c r="F15" s="43" t="n">
        <v>4.4</v>
      </c>
      <c r="G15" s="30" t="inlineStr">
        <is>
          <t>Mes 4</t>
        </is>
      </c>
    </row>
    <row r="16" ht="31.5" customHeight="1" s="24">
      <c r="A16" s="30" t="n">
        <v>4</v>
      </c>
      <c r="B16" s="30" t="inlineStr">
        <is>
          <t>Reducir safety stock SKUs A de 21 a 14 días</t>
        </is>
      </c>
      <c r="C16" s="30" t="inlineStr">
        <is>
          <t>DIO</t>
        </is>
      </c>
      <c r="D16" s="30" t="inlineStr">
        <is>
          <t>Supply chain</t>
        </is>
      </c>
      <c r="E16" s="36" t="n">
        <v>-7</v>
      </c>
      <c r="F16" s="43" t="n">
        <v>3.8</v>
      </c>
      <c r="G16" s="30" t="inlineStr">
        <is>
          <t>Mes 3</t>
        </is>
      </c>
    </row>
    <row r="17" ht="31.5" customHeight="1" s="24">
      <c r="A17" s="30" t="n">
        <v>5</v>
      </c>
      <c r="B17" s="30" t="inlineStr">
        <is>
          <t>Renegociar términos con 15 proveedores commodity (45→60)</t>
        </is>
      </c>
      <c r="C17" s="30" t="inlineStr">
        <is>
          <t>DPO</t>
        </is>
      </c>
      <c r="D17" s="30" t="inlineStr">
        <is>
          <t>VP Compras</t>
        </is>
      </c>
      <c r="E17" s="36" t="n">
        <v>10</v>
      </c>
      <c r="F17" s="43" t="n">
        <v>5.5</v>
      </c>
      <c r="G17" s="30" t="inlineStr">
        <is>
          <t>Mes 6</t>
        </is>
      </c>
    </row>
    <row r="18" ht="31.5" customHeight="1" s="24">
      <c r="A18" s="30" t="n">
        <v>6</v>
      </c>
      <c r="B18" s="30" t="inlineStr">
        <is>
          <t>Mejorar forecast demand-supply (S&amp;OP mensual formal)</t>
        </is>
      </c>
      <c r="C18" s="30" t="inlineStr">
        <is>
          <t>DIO</t>
        </is>
      </c>
      <c r="D18" s="30" t="inlineStr">
        <is>
          <t>VP Ops + FP&amp;A</t>
        </is>
      </c>
      <c r="E18" s="36" t="n">
        <v>-5</v>
      </c>
      <c r="F18" s="43" t="n">
        <v>2.7</v>
      </c>
      <c r="G18" s="30" t="inlineStr">
        <is>
          <t>Mes 5</t>
        </is>
      </c>
    </row>
    <row r="19" ht="15" customHeight="1" s="24">
      <c r="A19" s="30" t="n">
        <v>7</v>
      </c>
      <c r="B19" s="30" t="inlineStr">
        <is>
          <t>Factoring para 20% del AR (top-3 clientes blue chip)</t>
        </is>
      </c>
      <c r="C19" s="30" t="inlineStr">
        <is>
          <t>DSO</t>
        </is>
      </c>
      <c r="D19" s="30" t="inlineStr">
        <is>
          <t>Tesorería</t>
        </is>
      </c>
      <c r="E19" s="36" t="n">
        <v>-7</v>
      </c>
      <c r="F19" s="43" t="n">
        <v>3.8</v>
      </c>
      <c r="G19" s="30" t="inlineStr">
        <is>
          <t>Mes 4</t>
        </is>
      </c>
    </row>
    <row r="20" ht="15" customHeight="1" s="24">
      <c r="A20" s="30" t="n"/>
      <c r="B20" s="42" t="inlineStr">
        <is>
          <t>TOTAL caja a liberar en 6 meses</t>
        </is>
      </c>
      <c r="F20" s="38">
        <f>SUM(F13:F19)</f>
        <v/>
      </c>
    </row>
  </sheetData>
  <mergeCells count="3">
    <mergeCell ref="A2:G2"/>
    <mergeCell ref="A3:G3"/>
    <mergeCell ref="A11:G1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G2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3" min="1" max="1"/>
    <col width="14" customWidth="1" style="23" min="2" max="7"/>
  </cols>
  <sheetData>
    <row r="1" ht="22" customHeight="1" s="24"/>
    <row r="2" ht="36" customHeight="1" s="24">
      <c r="A2" s="41" t="inlineStr">
        <is>
          <t>Sensibilidad — caja liberada por cada día de mejora</t>
        </is>
      </c>
      <c r="B2" s="26" t="n"/>
      <c r="C2" s="26" t="n"/>
      <c r="D2" s="26" t="n"/>
      <c r="E2" s="26" t="n"/>
      <c r="F2" s="26" t="n"/>
      <c r="G2" s="27" t="n"/>
    </row>
    <row r="3" ht="20.85" customHeight="1" s="24">
      <c r="A3" s="28" t="inlineStr">
        <is>
          <t>Para Andina, cada día de CCC vale $0.548M (ingresos diarios). Esta tabla muestra la combinación de moves en DSO/DIO/DPO y la caja liberada total.</t>
        </is>
      </c>
    </row>
    <row r="5" ht="15" customHeight="1" s="24">
      <c r="A5" s="30" t="inlineStr">
        <is>
          <t>$/día CCC</t>
        </is>
      </c>
      <c r="B5" s="32">
        <f>'CCC dashboard'!B8</f>
        <v/>
      </c>
    </row>
    <row r="6" ht="21.75" customHeight="1" s="24"/>
    <row r="7" ht="15" customHeight="1" s="24">
      <c r="A7" s="29" t="inlineStr">
        <is>
          <t>Caja liberada por combinación de movimientos (DPO constante)</t>
        </is>
      </c>
      <c r="B7" s="26" t="n"/>
      <c r="C7" s="26" t="n"/>
      <c r="D7" s="26" t="n"/>
      <c r="E7" s="26" t="n"/>
      <c r="F7" s="26" t="n"/>
      <c r="G7" s="27" t="n"/>
    </row>
    <row r="9" ht="15" customHeight="1" s="24">
      <c r="A9" s="44" t="inlineStr">
        <is>
          <t>DIO ↓  \  DSO ↓</t>
        </is>
      </c>
      <c r="B9" s="45" t="inlineStr">
        <is>
          <t>DSO +0d</t>
        </is>
      </c>
      <c r="C9" s="45" t="inlineStr">
        <is>
          <t>DSO -5d</t>
        </is>
      </c>
      <c r="D9" s="45" t="inlineStr">
        <is>
          <t>DSO -10d</t>
        </is>
      </c>
      <c r="E9" s="45" t="inlineStr">
        <is>
          <t>DSO -15d</t>
        </is>
      </c>
      <c r="F9" s="45" t="inlineStr">
        <is>
          <t>DSO -20d</t>
        </is>
      </c>
    </row>
    <row r="10" ht="15" customHeight="1" s="24">
      <c r="A10" s="45" t="inlineStr">
        <is>
          <t>DIO +0d</t>
        </is>
      </c>
      <c r="B10" s="43">
        <f>(0)*$B$5</f>
        <v/>
      </c>
      <c r="C10" s="43">
        <f>(5)*$B$5</f>
        <v/>
      </c>
      <c r="D10" s="43">
        <f>(10)*$B$5</f>
        <v/>
      </c>
      <c r="E10" s="43">
        <f>(15)*$B$5</f>
        <v/>
      </c>
      <c r="F10" s="43">
        <f>(20)*$B$5</f>
        <v/>
      </c>
    </row>
    <row r="11" ht="15" customHeight="1" s="24">
      <c r="A11" s="45" t="inlineStr">
        <is>
          <t>DIO -5d</t>
        </is>
      </c>
      <c r="B11" s="43">
        <f>(5)*$B$5</f>
        <v/>
      </c>
      <c r="C11" s="43">
        <f>(10)*$B$5</f>
        <v/>
      </c>
      <c r="D11" s="43">
        <f>(15)*$B$5</f>
        <v/>
      </c>
      <c r="E11" s="43">
        <f>(20)*$B$5</f>
        <v/>
      </c>
      <c r="F11" s="43">
        <f>(25)*$B$5</f>
        <v/>
      </c>
    </row>
    <row r="12" ht="15" customHeight="1" s="24">
      <c r="A12" s="45" t="inlineStr">
        <is>
          <t>DIO -10d</t>
        </is>
      </c>
      <c r="B12" s="43">
        <f>(10)*$B$5</f>
        <v/>
      </c>
      <c r="C12" s="43">
        <f>(15)*$B$5</f>
        <v/>
      </c>
      <c r="D12" s="43">
        <f>(20)*$B$5</f>
        <v/>
      </c>
      <c r="E12" s="43">
        <f>(25)*$B$5</f>
        <v/>
      </c>
      <c r="F12" s="43">
        <f>(30)*$B$5</f>
        <v/>
      </c>
    </row>
    <row r="13" ht="15" customHeight="1" s="24">
      <c r="A13" s="45" t="inlineStr">
        <is>
          <t>DIO -15d</t>
        </is>
      </c>
      <c r="B13" s="43">
        <f>(15)*$B$5</f>
        <v/>
      </c>
      <c r="C13" s="43">
        <f>(20)*$B$5</f>
        <v/>
      </c>
      <c r="D13" s="43">
        <f>(25)*$B$5</f>
        <v/>
      </c>
      <c r="E13" s="43">
        <f>(30)*$B$5</f>
        <v/>
      </c>
      <c r="F13" s="43">
        <f>(35)*$B$5</f>
        <v/>
      </c>
    </row>
    <row r="14" ht="15" customHeight="1" s="24">
      <c r="A14" s="45" t="inlineStr">
        <is>
          <t>DIO -20d</t>
        </is>
      </c>
      <c r="B14" s="43">
        <f>(20)*$B$5</f>
        <v/>
      </c>
      <c r="C14" s="43">
        <f>(25)*$B$5</f>
        <v/>
      </c>
      <c r="D14" s="43">
        <f>(30)*$B$5</f>
        <v/>
      </c>
      <c r="E14" s="43">
        <f>(35)*$B$5</f>
        <v/>
      </c>
      <c r="F14" s="43">
        <f>(40)*$B$5</f>
        <v/>
      </c>
    </row>
    <row r="15" ht="15" customHeight="1" s="24">
      <c r="A15" s="45" t="inlineStr">
        <is>
          <t>DIO -25d</t>
        </is>
      </c>
      <c r="B15" s="43">
        <f>(25)*$B$5</f>
        <v/>
      </c>
      <c r="C15" s="43">
        <f>(30)*$B$5</f>
        <v/>
      </c>
      <c r="D15" s="43">
        <f>(35)*$B$5</f>
        <v/>
      </c>
      <c r="E15" s="43">
        <f>(40)*$B$5</f>
        <v/>
      </c>
      <c r="F15" s="43">
        <f>(45)*$B$5</f>
        <v/>
      </c>
    </row>
    <row r="16" ht="36" customHeight="1" s="24"/>
    <row r="17" ht="20.85" customHeight="1" s="24">
      <c r="A17" s="28" t="inlineStr">
        <is>
          <t>Cómo leer: si bajas DSO 15 días Y DIO 20 días (ambos hacia target), liberas (15+20) × $0.548M = $19.2M. Si además subes DPO 10 días, suma $5.5M = $24.7M total — alineado con la guidance del módulo de $25M.</t>
        </is>
      </c>
    </row>
    <row r="18" ht="21.75" customHeight="1" s="24"/>
    <row r="19" ht="15" customHeight="1" s="24">
      <c r="A19" s="29" t="inlineStr">
        <is>
          <t>DPO — impacto de cada día subido (proveedores no críticos)</t>
        </is>
      </c>
      <c r="B19" s="26" t="n"/>
      <c r="C19" s="26" t="n"/>
      <c r="D19" s="26" t="n"/>
      <c r="E19" s="26" t="n"/>
      <c r="F19" s="26" t="n"/>
      <c r="G19" s="27" t="n"/>
    </row>
    <row r="21" ht="23.85" customHeight="1" s="24">
      <c r="A21" s="29" t="inlineStr">
        <is>
          <t>DPO ↑</t>
        </is>
      </c>
      <c r="B21" s="29" t="inlineStr">
        <is>
          <t>Caja liberada ($M)</t>
        </is>
      </c>
      <c r="C21" s="29" t="inlineStr">
        <is>
          <t>COGS diario</t>
        </is>
      </c>
      <c r="D21" s="29" t="inlineStr">
        <is>
          <t>% COGS</t>
        </is>
      </c>
    </row>
    <row r="22" ht="15" customHeight="1" s="24">
      <c r="A22" s="36" t="n">
        <v>5</v>
      </c>
      <c r="B22" s="43">
        <f>5*('CCC dashboard'!B7/365)</f>
        <v/>
      </c>
      <c r="C22" s="32">
        <f>'CCC dashboard'!B7/365</f>
        <v/>
      </c>
      <c r="D22" s="46">
        <f>5/365</f>
        <v/>
      </c>
    </row>
    <row r="23" ht="15" customHeight="1" s="24">
      <c r="A23" s="36" t="n">
        <v>10</v>
      </c>
      <c r="B23" s="43">
        <f>10*('CCC dashboard'!B7/365)</f>
        <v/>
      </c>
      <c r="C23" s="32">
        <f>'CCC dashboard'!B7/365</f>
        <v/>
      </c>
      <c r="D23" s="46">
        <f>10/365</f>
        <v/>
      </c>
    </row>
    <row r="24" ht="15" customHeight="1" s="24">
      <c r="A24" s="36" t="n">
        <v>15</v>
      </c>
      <c r="B24" s="43">
        <f>15*('CCC dashboard'!B7/365)</f>
        <v/>
      </c>
      <c r="C24" s="32">
        <f>'CCC dashboard'!B7/365</f>
        <v/>
      </c>
      <c r="D24" s="46">
        <f>15/365</f>
        <v/>
      </c>
    </row>
    <row r="25" ht="15" customHeight="1" s="24">
      <c r="A25" s="36" t="n">
        <v>20</v>
      </c>
      <c r="B25" s="43">
        <f>20*('CCC dashboard'!B7/365)</f>
        <v/>
      </c>
      <c r="C25" s="32">
        <f>'CCC dashboard'!B7/365</f>
        <v/>
      </c>
      <c r="D25" s="46">
        <f>20/365</f>
        <v/>
      </c>
    </row>
  </sheetData>
  <mergeCells count="5">
    <mergeCell ref="A17:G17"/>
    <mergeCell ref="A3:G3"/>
    <mergeCell ref="A2:G2"/>
    <mergeCell ref="A7:G7"/>
    <mergeCell ref="A19:G1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2:F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23" min="1" max="1"/>
    <col width="18" customWidth="1" style="23" min="2" max="2"/>
    <col width="16" customWidth="1" style="23" min="3" max="3"/>
    <col width="12" customWidth="1" style="23" min="4" max="4"/>
    <col width="52" customWidth="1" style="23" min="5" max="5"/>
    <col width="16" customWidth="1" style="23" min="6" max="6"/>
  </cols>
  <sheetData>
    <row r="1" ht="22" customHeight="1" s="24"/>
    <row r="2" ht="48" customHeight="1" s="24">
      <c r="A2" s="41" t="inlineStr">
        <is>
          <t>Clasificación de proveedores — DPO estratégico vs oportunista</t>
        </is>
      </c>
      <c r="B2" s="26" t="n"/>
      <c r="C2" s="26" t="n"/>
      <c r="D2" s="26" t="n"/>
      <c r="E2" s="26" t="n"/>
      <c r="F2" s="27" t="n"/>
    </row>
    <row r="3" ht="20.85" customHeight="1" s="24">
      <c r="A3" s="28" t="inlineStr">
        <is>
          <t>Estirar pagos a proveedores commodity = ganancia limpia. Estirar a estratégicos = destrucción de relación 3-5 años por caja a 90 días. La matriz: clasifica explícitamente, documenta el por qué, define quién puede aprobar excepciones.</t>
        </is>
      </c>
    </row>
    <row r="4" ht="27.75" customHeight="1" s="24"/>
    <row r="5" ht="42" customHeight="1" s="24">
      <c r="A5" s="29" t="inlineStr">
        <is>
          <t>Proveedor</t>
        </is>
      </c>
      <c r="B5" s="29" t="inlineStr">
        <is>
          <t>Categoría</t>
        </is>
      </c>
      <c r="C5" s="29" t="inlineStr">
        <is>
          <t>Spend anual ($M)</t>
        </is>
      </c>
      <c r="D5" s="29" t="inlineStr">
        <is>
          <t>DPO actual</t>
        </is>
      </c>
      <c r="E5" s="29" t="inlineStr">
        <is>
          <t>Acción</t>
        </is>
      </c>
      <c r="F5" s="29" t="inlineStr">
        <is>
          <t>Owner</t>
        </is>
      </c>
    </row>
    <row r="6" ht="42" customHeight="1" s="24">
      <c r="A6" s="30" t="inlineStr">
        <is>
          <t>Café verde (Brasil, Colombia)</t>
        </is>
      </c>
      <c r="B6" s="34" t="inlineStr">
        <is>
          <t>Estratégico</t>
        </is>
      </c>
      <c r="C6" s="43" t="n">
        <v>28</v>
      </c>
      <c r="D6" s="36" t="n">
        <v>30</v>
      </c>
      <c r="E6" s="30" t="inlineStr">
        <is>
          <t>NO TOCAR — términos a 30 días son ventaja competitiva. Pagar a tiempo asegura volumen en momentos escasez.</t>
        </is>
      </c>
      <c r="F6" s="30" t="inlineStr">
        <is>
          <t>VP Compras</t>
        </is>
      </c>
    </row>
    <row r="7" ht="42" customHeight="1" s="24">
      <c r="A7" s="30" t="inlineStr">
        <is>
          <t>Aluminio cápsulas (Alemania)</t>
        </is>
      </c>
      <c r="B7" s="34" t="inlineStr">
        <is>
          <t>Estratégico</t>
        </is>
      </c>
      <c r="C7" s="43" t="n">
        <v>14</v>
      </c>
      <c r="D7" s="36" t="n">
        <v>45</v>
      </c>
      <c r="E7" s="30" t="inlineStr">
        <is>
          <t>NO TOCAR — proveedor sole-source. Cualquier disrupción cuesta 2-3 meses producción.</t>
        </is>
      </c>
      <c r="F7" s="30" t="inlineStr">
        <is>
          <t>VP Compras</t>
        </is>
      </c>
    </row>
    <row r="8" ht="42" customHeight="1" s="24">
      <c r="A8" s="30" t="inlineStr">
        <is>
          <t>Empaque secundario (local)</t>
        </is>
      </c>
      <c r="B8" s="34" t="inlineStr">
        <is>
          <t>Commodity</t>
        </is>
      </c>
      <c r="C8" s="43" t="n">
        <v>8.5</v>
      </c>
      <c r="D8" s="36" t="n">
        <v>40</v>
      </c>
      <c r="E8" s="30" t="inlineStr">
        <is>
          <t>Renegociar a 60 días — múltiples proveedores disponibles, sin lock-in.</t>
        </is>
      </c>
      <c r="F8" s="30" t="inlineStr">
        <is>
          <t>Compras</t>
        </is>
      </c>
    </row>
    <row r="9" ht="42" customHeight="1" s="24">
      <c r="A9" s="30" t="inlineStr">
        <is>
          <t>Energía eléctrica (CGE)</t>
        </is>
      </c>
      <c r="B9" s="34" t="inlineStr">
        <is>
          <t>Regulado</t>
        </is>
      </c>
      <c r="C9" s="43" t="n">
        <v>6.2</v>
      </c>
      <c r="D9" s="36" t="n">
        <v>30</v>
      </c>
      <c r="E9" s="30" t="inlineStr">
        <is>
          <t>Términos regulados — no negociable. Pagar a tiempo.</t>
        </is>
      </c>
      <c r="F9" s="30" t="inlineStr">
        <is>
          <t>AP</t>
        </is>
      </c>
    </row>
    <row r="10" ht="42" customHeight="1" s="24">
      <c r="A10" s="30" t="inlineStr">
        <is>
          <t>Servicios logísticos (3PL múltiples)</t>
        </is>
      </c>
      <c r="B10" s="34" t="inlineStr">
        <is>
          <t>Semi-commodity</t>
        </is>
      </c>
      <c r="C10" s="43" t="n">
        <v>9.800000000000001</v>
      </c>
      <c r="D10" s="36" t="n">
        <v>45</v>
      </c>
      <c r="E10" s="30" t="inlineStr">
        <is>
          <t>Renegociar a 55 días en 2 de 4 proveedores top — tener alternativa lista.</t>
        </is>
      </c>
      <c r="F10" s="30" t="inlineStr">
        <is>
          <t>VP Compras</t>
        </is>
      </c>
    </row>
    <row r="11" ht="42" customHeight="1" s="24">
      <c r="A11" s="30" t="inlineStr">
        <is>
          <t>Servicios IT (AWS, SAP, otros)</t>
        </is>
      </c>
      <c r="B11" s="34" t="inlineStr">
        <is>
          <t>Estratégico</t>
        </is>
      </c>
      <c r="C11" s="43" t="n">
        <v>5.5</v>
      </c>
      <c r="D11" s="36" t="n">
        <v>30</v>
      </c>
      <c r="E11" s="30" t="inlineStr">
        <is>
          <t>NO TOCAR — descuentos por pago anticipado mayores que beneficio DPO.</t>
        </is>
      </c>
      <c r="F11" s="30" t="inlineStr">
        <is>
          <t>CIO</t>
        </is>
      </c>
    </row>
    <row r="12" ht="42" customHeight="1" s="24">
      <c r="A12" s="30" t="inlineStr">
        <is>
          <t>Materias primas misceláneas</t>
        </is>
      </c>
      <c r="B12" s="34" t="inlineStr">
        <is>
          <t>Commodity</t>
        </is>
      </c>
      <c r="C12" s="43" t="n">
        <v>12</v>
      </c>
      <c r="D12" s="36" t="n">
        <v>40</v>
      </c>
      <c r="E12" s="30" t="inlineStr">
        <is>
          <t>Renegociar a 60 días — bajo concentración por proveedor.</t>
        </is>
      </c>
      <c r="F12" s="30" t="inlineStr">
        <is>
          <t>Compras</t>
        </is>
      </c>
    </row>
    <row r="13" ht="23.85" customHeight="1" s="24">
      <c r="A13" s="30" t="inlineStr">
        <is>
          <t>Marketing y agencias</t>
        </is>
      </c>
      <c r="B13" s="34" t="inlineStr">
        <is>
          <t>Semi-commodity</t>
        </is>
      </c>
      <c r="C13" s="43" t="n">
        <v>6.8</v>
      </c>
      <c r="D13" s="36" t="n">
        <v>30</v>
      </c>
      <c r="E13" s="30" t="inlineStr">
        <is>
          <t>Renegociar a 45-60 según contrato. Ojo con agencias top que pueden romper.</t>
        </is>
      </c>
      <c r="F13" s="30" t="inlineStr">
        <is>
          <t>VP Marketing</t>
        </is>
      </c>
    </row>
    <row r="15" ht="15" customHeight="1" s="24">
      <c r="A15" s="30" t="inlineStr">
        <is>
          <t>Spend total</t>
        </is>
      </c>
      <c r="C15" s="47">
        <f>SUM(C6:C13)</f>
        <v/>
      </c>
    </row>
    <row r="16" ht="15" customHeight="1" s="24">
      <c r="A16" s="30" t="inlineStr">
        <is>
          <t>Spend en categoría 'tocable' (commodity + semi)</t>
        </is>
      </c>
      <c r="C16" s="43">
        <f>SUMIF(B6:B13,"Commodity",C6:C13)+SUMIF(B6:B13,"Semi-commodity",C6:C13)</f>
        <v/>
      </c>
    </row>
    <row r="17" ht="23.85" customHeight="1" s="24">
      <c r="A17" s="30" t="inlineStr">
        <is>
          <t>DPO potencial liberado (subir 15 días promedio sobre tocable)</t>
        </is>
      </c>
      <c r="C17" s="47">
        <f>C16*15/365</f>
        <v/>
      </c>
    </row>
  </sheetData>
  <mergeCells count="2">
    <mergeCell ref="A3:F3"/>
    <mergeCell ref="A2:F2"/>
  </mergeCells>
  <conditionalFormatting sqref="B5:B12">
    <cfRule type="expression" rank="0" priority="2" equalAverage="0" aboveAverage="0" dxfId="0" text="" percent="0" bottom="0">
      <formula>B5="Estratégico"</formula>
    </cfRule>
    <cfRule type="expression" rank="0" priority="3" equalAverage="0" aboveAverage="0" dxfId="2" text="" percent="0" bottom="0">
      <formula>B5="Commodity"</formula>
    </cfRule>
    <cfRule type="expression" rank="0" priority="4" equalAverage="0" aboveAverage="0" dxfId="1" text="" percent="0" bottom="0">
      <formula>B5="Semi-commodity"</formula>
    </cfRule>
    <cfRule type="expression" rank="0" priority="5" equalAverage="0" aboveAverage="0" dxfId="3" text="" percent="0" bottom="0">
      <formula>B5="Regulado"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2:N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3" min="1" max="1"/>
    <col width="7" customWidth="1" style="23" min="2" max="13"/>
    <col width="10" customWidth="1" style="23" min="14" max="14"/>
  </cols>
  <sheetData>
    <row r="1" ht="22" customHeight="1" s="24"/>
    <row r="2" ht="36" customHeight="1" s="24">
      <c r="A2" s="41" t="inlineStr">
        <is>
          <t>Tracker mensual — DSO/DIO/DPO/CCC + caja liberada acumulada</t>
        </is>
      </c>
      <c r="B2" s="26" t="n"/>
      <c r="C2" s="26" t="n"/>
      <c r="D2" s="26" t="n"/>
      <c r="E2" s="26" t="n"/>
      <c r="F2" s="26" t="n"/>
      <c r="G2" s="26" t="n"/>
      <c r="H2" s="26" t="n"/>
      <c r="I2" s="26" t="n"/>
      <c r="J2" s="26" t="n"/>
      <c r="K2" s="26" t="n"/>
      <c r="L2" s="26" t="n"/>
      <c r="M2" s="26" t="n"/>
      <c r="N2" s="27" t="n"/>
    </row>
    <row r="3" ht="20.85" customHeight="1" s="24">
      <c r="A3" s="28" t="inlineStr">
        <is>
          <t>Mensual, no trimestral. Lo que no se mide no se mejora; lo que se mide pero no se publica no genera presión. Visibilidad al equipo ejecutivo es el cambio cultural más barato.</t>
        </is>
      </c>
    </row>
    <row r="4" ht="27.75" customHeight="1" s="24"/>
    <row r="5" ht="15" customHeight="1" s="24">
      <c r="A5" s="29" t="inlineStr">
        <is>
          <t>Métrica</t>
        </is>
      </c>
      <c r="B5" s="29" t="inlineStr">
        <is>
          <t>Ene</t>
        </is>
      </c>
      <c r="C5" s="29" t="inlineStr">
        <is>
          <t>Feb</t>
        </is>
      </c>
      <c r="D5" s="29" t="inlineStr">
        <is>
          <t>Mar</t>
        </is>
      </c>
      <c r="E5" s="29" t="inlineStr">
        <is>
          <t>Abr</t>
        </is>
      </c>
      <c r="F5" s="29" t="inlineStr">
        <is>
          <t>May</t>
        </is>
      </c>
      <c r="G5" s="29" t="inlineStr">
        <is>
          <t>Jun</t>
        </is>
      </c>
      <c r="H5" s="29" t="inlineStr">
        <is>
          <t>Jul</t>
        </is>
      </c>
      <c r="I5" s="29" t="inlineStr">
        <is>
          <t>Ago</t>
        </is>
      </c>
      <c r="J5" s="29" t="inlineStr">
        <is>
          <t>Sep</t>
        </is>
      </c>
      <c r="K5" s="29" t="inlineStr">
        <is>
          <t>Oct</t>
        </is>
      </c>
      <c r="L5" s="29" t="inlineStr">
        <is>
          <t>Nov</t>
        </is>
      </c>
      <c r="M5" s="29" t="inlineStr">
        <is>
          <t>Dic</t>
        </is>
      </c>
      <c r="N5" s="29" t="inlineStr">
        <is>
          <t>FY</t>
        </is>
      </c>
    </row>
    <row r="6" ht="15" customHeight="1" s="24">
      <c r="A6" s="30" t="inlineStr">
        <is>
          <t>DSO (días)</t>
        </is>
      </c>
      <c r="B6" s="48" t="n">
        <v>60</v>
      </c>
      <c r="C6" s="48" t="n">
        <v>58</v>
      </c>
      <c r="D6" s="48" t="n">
        <v>56</v>
      </c>
      <c r="E6" s="48" t="n">
        <v>54</v>
      </c>
      <c r="F6" s="48" t="n">
        <v>52</v>
      </c>
      <c r="G6" s="48" t="n">
        <v>50</v>
      </c>
      <c r="H6" s="48" t="n">
        <v>49</v>
      </c>
      <c r="I6" s="48" t="n">
        <v>48</v>
      </c>
      <c r="J6" s="48" t="n">
        <v>47</v>
      </c>
      <c r="K6" s="48" t="n">
        <v>46</v>
      </c>
      <c r="L6" s="48" t="n">
        <v>45</v>
      </c>
      <c r="M6" s="48" t="n">
        <v>45</v>
      </c>
      <c r="N6" s="48">
        <f>AVERAGE(B6:M6)</f>
        <v/>
      </c>
    </row>
    <row r="7" ht="15" customHeight="1" s="24">
      <c r="A7" s="30" t="inlineStr">
        <is>
          <t>DIO (días)</t>
        </is>
      </c>
      <c r="B7" s="48" t="n">
        <v>90</v>
      </c>
      <c r="C7" s="48" t="n">
        <v>88</v>
      </c>
      <c r="D7" s="48" t="n">
        <v>85</v>
      </c>
      <c r="E7" s="48" t="n">
        <v>83</v>
      </c>
      <c r="F7" s="48" t="n">
        <v>81</v>
      </c>
      <c r="G7" s="48" t="n">
        <v>79</v>
      </c>
      <c r="H7" s="48" t="n">
        <v>77</v>
      </c>
      <c r="I7" s="48" t="n">
        <v>76</v>
      </c>
      <c r="J7" s="48" t="n">
        <v>74</v>
      </c>
      <c r="K7" s="48" t="n">
        <v>72</v>
      </c>
      <c r="L7" s="48" t="n">
        <v>71</v>
      </c>
      <c r="M7" s="48" t="n">
        <v>70</v>
      </c>
      <c r="N7" s="48">
        <f>AVERAGE(B7:M7)</f>
        <v/>
      </c>
    </row>
    <row r="8" ht="15" customHeight="1" s="24">
      <c r="A8" s="30" t="inlineStr">
        <is>
          <t>DPO (días)</t>
        </is>
      </c>
      <c r="B8" s="48" t="n">
        <v>45</v>
      </c>
      <c r="C8" s="48" t="n">
        <v>46</v>
      </c>
      <c r="D8" s="48" t="n">
        <v>47</v>
      </c>
      <c r="E8" s="48" t="n">
        <v>48</v>
      </c>
      <c r="F8" s="48" t="n">
        <v>49</v>
      </c>
      <c r="G8" s="48" t="n">
        <v>50</v>
      </c>
      <c r="H8" s="48" t="n">
        <v>51</v>
      </c>
      <c r="I8" s="48" t="n">
        <v>52</v>
      </c>
      <c r="J8" s="48" t="n">
        <v>53</v>
      </c>
      <c r="K8" s="48" t="n">
        <v>54</v>
      </c>
      <c r="L8" s="48" t="n">
        <v>54</v>
      </c>
      <c r="M8" s="48" t="n">
        <v>55</v>
      </c>
      <c r="N8" s="48">
        <f>AVERAGE(B8:M8)</f>
        <v/>
      </c>
    </row>
    <row r="9" ht="15" customHeight="1" s="24">
      <c r="A9" s="30" t="inlineStr">
        <is>
          <t>CCC (días)</t>
        </is>
      </c>
      <c r="B9" s="37" t="n">
        <v>105</v>
      </c>
      <c r="C9" s="37" t="n">
        <v>100</v>
      </c>
      <c r="D9" s="37" t="n">
        <v>94</v>
      </c>
      <c r="E9" s="37" t="n">
        <v>89</v>
      </c>
      <c r="F9" s="37" t="n">
        <v>84</v>
      </c>
      <c r="G9" s="37" t="n">
        <v>79</v>
      </c>
      <c r="H9" s="37" t="n">
        <v>75</v>
      </c>
      <c r="I9" s="37" t="n">
        <v>72</v>
      </c>
      <c r="J9" s="37" t="n">
        <v>68</v>
      </c>
      <c r="K9" s="37" t="n">
        <v>64</v>
      </c>
      <c r="L9" s="37" t="n">
        <v>62</v>
      </c>
      <c r="M9" s="37" t="n">
        <v>60</v>
      </c>
      <c r="N9" s="37">
        <f>AVERAGE(B9:M9)</f>
        <v/>
      </c>
    </row>
    <row r="10" ht="15" customHeight="1" s="24">
      <c r="A10" s="30" t="inlineStr">
        <is>
          <t>Caja liberada acum ($M)</t>
        </is>
      </c>
      <c r="B10" s="43">
        <f>(B9-B9)*'CCC dashboard'!$B$8</f>
        <v/>
      </c>
      <c r="C10" s="43">
        <f>(B9-C9)*'CCC dashboard'!$B$8</f>
        <v/>
      </c>
      <c r="D10" s="43">
        <f>(B9-D9)*'CCC dashboard'!$B$8</f>
        <v/>
      </c>
      <c r="E10" s="43">
        <f>(B9-E9)*'CCC dashboard'!$B$8</f>
        <v/>
      </c>
      <c r="F10" s="43">
        <f>(B9-F9)*'CCC dashboard'!$B$8</f>
        <v/>
      </c>
      <c r="G10" s="43">
        <f>(B9-G9)*'CCC dashboard'!$B$8</f>
        <v/>
      </c>
      <c r="H10" s="43">
        <f>(B9-H9)*'CCC dashboard'!$B$8</f>
        <v/>
      </c>
      <c r="I10" s="43">
        <f>(B9-I9)*'CCC dashboard'!$B$8</f>
        <v/>
      </c>
      <c r="J10" s="43">
        <f>(B9-J9)*'CCC dashboard'!$B$8</f>
        <v/>
      </c>
      <c r="K10" s="43">
        <f>(B9-K9)*'CCC dashboard'!$B$8</f>
        <v/>
      </c>
      <c r="L10" s="43">
        <f>(B9-L9)*'CCC dashboard'!$B$8</f>
        <v/>
      </c>
      <c r="M10" s="43">
        <f>(B9-M9)*'CCC dashboard'!$B$8</f>
        <v/>
      </c>
      <c r="N10" s="47">
        <f>M10</f>
        <v/>
      </c>
    </row>
  </sheetData>
  <mergeCells count="2">
    <mergeCell ref="A3:N3"/>
    <mergeCell ref="A2:N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2:F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6" customWidth="1" style="23" min="1" max="1"/>
    <col width="15" customWidth="1" style="23" min="2" max="2"/>
  </cols>
  <sheetData>
    <row r="1" ht="22" customHeight="1" s="24"/>
    <row r="2" ht="48" customHeight="1" s="24">
      <c r="A2" s="41" t="inlineStr">
        <is>
          <t>Tu Working Capital — calcula tu CCC y caja por liberar</t>
        </is>
      </c>
      <c r="B2" s="26" t="n"/>
      <c r="C2" s="26" t="n"/>
      <c r="D2" s="26" t="n"/>
      <c r="E2" s="26" t="n"/>
      <c r="F2" s="27" t="n"/>
    </row>
    <row r="3" ht="20.85" customHeight="1" s="24">
      <c r="A3" s="28" t="inlineStr">
        <is>
          <t>Antes de cualquier conversación de deuda nueva: ¿revisamos primero working capital? Si tu CCC está 30+ días sobre benchmark, hay caja material por liberar. Esa es la primera fuente de capital, no el banco.</t>
        </is>
      </c>
    </row>
    <row r="5" ht="15" customHeight="1" s="24">
      <c r="A5" s="30" t="inlineStr">
        <is>
          <t>Revenue anual ($M)</t>
        </is>
      </c>
      <c r="B5" s="34" t="n"/>
    </row>
    <row r="6" ht="15" customHeight="1" s="24">
      <c r="A6" s="30" t="inlineStr">
        <is>
          <t>COGS anual ($M)</t>
        </is>
      </c>
      <c r="B6" s="34" t="n"/>
    </row>
    <row r="7" ht="15" customHeight="1" s="24">
      <c r="A7" s="30" t="inlineStr">
        <is>
          <t>Cuentas por cobrar ($M)</t>
        </is>
      </c>
      <c r="B7" s="34" t="n"/>
    </row>
    <row r="8" ht="15" customHeight="1" s="24">
      <c r="A8" s="30" t="inlineStr">
        <is>
          <t>Inventario ($M)</t>
        </is>
      </c>
      <c r="B8" s="34" t="n"/>
    </row>
    <row r="9" ht="15" customHeight="1" s="24">
      <c r="A9" s="30" t="inlineStr">
        <is>
          <t>Cuentas por pagar ($M)</t>
        </is>
      </c>
      <c r="B9" s="34" t="n"/>
    </row>
    <row r="11" ht="15" customHeight="1" s="24">
      <c r="A11" s="30" t="inlineStr">
        <is>
          <t>DSO (días)</t>
        </is>
      </c>
      <c r="B11" s="37">
        <f>IFERROR(B7/B5*365,"")</f>
        <v/>
      </c>
    </row>
    <row r="12" ht="15" customHeight="1" s="24">
      <c r="A12" s="30" t="inlineStr">
        <is>
          <t>DIO (días)</t>
        </is>
      </c>
      <c r="B12" s="37">
        <f>IFERROR(B8/B6*365,"")</f>
        <v/>
      </c>
    </row>
    <row r="13" ht="15" customHeight="1" s="24">
      <c r="A13" s="30" t="inlineStr">
        <is>
          <t>DPO (días)</t>
        </is>
      </c>
      <c r="B13" s="37">
        <f>IFERROR(B9/B6*365,"")</f>
        <v/>
      </c>
    </row>
    <row r="14" ht="15" customHeight="1" s="24">
      <c r="A14" s="30" t="inlineStr">
        <is>
          <t>CCC (días)</t>
        </is>
      </c>
      <c r="B14" s="35">
        <f>IFERROR(B11+B12-B13,"")</f>
        <v/>
      </c>
    </row>
    <row r="16" ht="15" customHeight="1" s="24">
      <c r="A16" s="30" t="inlineStr">
        <is>
          <t>Tu benchmark sector (CCC)</t>
        </is>
      </c>
      <c r="B16" s="34" t="n"/>
    </row>
    <row r="17" ht="15" customHeight="1" s="24">
      <c r="A17" s="30" t="inlineStr">
        <is>
          <t>Brecha vs benchmark</t>
        </is>
      </c>
      <c r="B17" s="37">
        <f>IFERROR(B14-B16,"")</f>
        <v/>
      </c>
    </row>
    <row r="18" ht="15" customHeight="1" s="24">
      <c r="A18" s="30" t="inlineStr">
        <is>
          <t>Caja potencial por liberar ($M)</t>
        </is>
      </c>
      <c r="B18" s="38">
        <f>IFERROR(B17*B5/365,"")</f>
        <v/>
      </c>
    </row>
  </sheetData>
  <mergeCells count="2">
    <mergeCell ref="A3:F3"/>
    <mergeCell ref="A2:F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2026-05-14T13:44:41Z</dcterms:created>
  <dcterms:modified xmlns:dcterms="http://purl.org/dc/terms/" xmlns:xsi="http://www.w3.org/2001/XMLSchema-instance" xsi:type="dcterms:W3CDTF">2026-05-15T03:41:42Z</dcterms:modified>
  <cp:revision>0</cp:revision>
</cp:coreProperties>
</file>