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ling 18M" sheetId="1" state="visible" r:id="rId3"/>
    <sheet name="Tres líneas" sheetId="2" state="visible" r:id="rId4"/>
    <sheet name="MAPE tracker" sheetId="3" state="visible" r:id="rId5"/>
    <sheet name="Bridge AOP a RAF" sheetId="4" state="visible" r:id="rId6"/>
    <sheet name="Proceso mensual" sheetId="5" state="visible" r:id="rId7"/>
    <sheet name="Tu RAF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<sst xmlns="http://schemas.openxmlformats.org/spreadsheetml/2006/main" count="231" uniqueCount="173">
  <si>
    <t xml:space="preserve">deabaco · Andina · Rolling Forecast 18M · cápsulas premium · Módulo 2.3</t>
  </si>
  <si>
    <t xml:space="preserve">Horizonte: 18 meses. Cadencia: mensual. Tres zonas: COMPROMETIDO (próximo Q, verde — equipo se la juega), REFERENCIA (Q2-Q3, ámbar — mejor proyección), DIRECCIONAL (resto, gris — escenario base). Cada mes después de cerrar: actualizas reales, recalibras proyección, agregas un mes al final.</t>
  </si>
  <si>
    <t xml:space="preserve">Línea / Mes</t>
  </si>
  <si>
    <t xml:space="preserve">Ene 26</t>
  </si>
  <si>
    <t xml:space="preserve">Feb 26</t>
  </si>
  <si>
    <t xml:space="preserve">Mar 26</t>
  </si>
  <si>
    <t xml:space="preserve">Abr 26</t>
  </si>
  <si>
    <t xml:space="preserve">May 26</t>
  </si>
  <si>
    <t xml:space="preserve">Jun 26</t>
  </si>
  <si>
    <t xml:space="preserve">Jul 26</t>
  </si>
  <si>
    <t xml:space="preserve">Ago 26</t>
  </si>
  <si>
    <t xml:space="preserve">Sep 26</t>
  </si>
  <si>
    <t xml:space="preserve">Oct 26</t>
  </si>
  <si>
    <t xml:space="preserve">Nov 26</t>
  </si>
  <si>
    <t xml:space="preserve">Dic 26</t>
  </si>
  <si>
    <t xml:space="preserve">Ene 27</t>
  </si>
  <si>
    <t xml:space="preserve">Feb 27</t>
  </si>
  <si>
    <t xml:space="preserve">Mar 27</t>
  </si>
  <si>
    <t xml:space="preserve">Abr 27</t>
  </si>
  <si>
    <t xml:space="preserve">May 27</t>
  </si>
  <si>
    <t xml:space="preserve">Jun 27</t>
  </si>
  <si>
    <t xml:space="preserve">Total 12M</t>
  </si>
  <si>
    <t xml:space="preserve">Owner</t>
  </si>
  <si>
    <t xml:space="preserve">Zona</t>
  </si>
  <si>
    <t xml:space="preserve">Actual</t>
  </si>
  <si>
    <t xml:space="preserve">Committed</t>
  </si>
  <si>
    <t xml:space="preserve">Reference</t>
  </si>
  <si>
    <t xml:space="preserve">Directional</t>
  </si>
  <si>
    <t xml:space="preserve">Ingresos ($M) — RAF</t>
  </si>
  <si>
    <t xml:space="preserve">VP Comercial</t>
  </si>
  <si>
    <t xml:space="preserve">Ingresos ($M) — AOP estático</t>
  </si>
  <si>
    <t xml:space="preserve">—</t>
  </si>
  <si>
    <t xml:space="preserve">(plan octubre)</t>
  </si>
  <si>
    <t xml:space="preserve">Brecha RAF vs AOP ($M)</t>
  </si>
  <si>
    <t xml:space="preserve">Gross margin % — RAF</t>
  </si>
  <si>
    <t xml:space="preserve">Operaciones + Costos</t>
  </si>
  <si>
    <t xml:space="preserve">Resultado bruto ($M) — RAF</t>
  </si>
  <si>
    <t xml:space="preserve">Convención de zonas: COMPROMETIDO (verde) = equipo se la juega; REFERENCIA (ámbar) = mejor proyección actual; DIRECCIONAL (gris) = escenario base. Solo zona COMPROMETIDA va al banco/directorio como compromiso firme. REFERENCIA es para planificación interna. DIRECCIONAL para discusión estratégica.</t>
  </si>
  <si>
    <t xml:space="preserve">VERIFICACIONES · cada mes valida coherencia RAF</t>
  </si>
  <si>
    <t xml:space="preserve">Resultado bruto = Ingresos × Margen bruto</t>
  </si>
  <si>
    <t xml:space="preserve">Brecha RAF vs AOP = Revenue RAF − AOP</t>
  </si>
  <si>
    <t xml:space="preserve">AOP estático vs Rolling Forecast vs Real — la lección del visual</t>
  </si>
  <si>
    <t xml:space="preserve">Misma pregunta — '¿cuánto vamos a cerrar?' — tres respuestas distintas según qué número defiendes. AOP estático = compromiso de hace 14 meses. RAF = aprendizaje mensual. Real = la verdad mes a mes. La brecha entre los tres NO es error — es información sobre qué tan rápido tu organización aprende.</t>
  </si>
  <si>
    <t xml:space="preserve">Línea</t>
  </si>
  <si>
    <t xml:space="preserve">Total FY26</t>
  </si>
  <si>
    <t xml:space="preserve">AOP estático ($M)</t>
  </si>
  <si>
    <t xml:space="preserve">Rolling Forecast ($M)</t>
  </si>
  <si>
    <t xml:space="preserve">Real ($M)</t>
  </si>
  <si>
    <t xml:space="preserve">Brecha AOP vs Real ($M, acumulada)</t>
  </si>
  <si>
    <t xml:space="preserve">Brecha RAF vs Real ($M, mensual)</t>
  </si>
  <si>
    <t xml:space="preserve">Lectura: el AOP cerró $80M; el real cierra ~$74M; el RAF (actualizado a May 26) proyecta $74.2M. La brecha AOP-Real es $6M (7.5%, material). La brecha RAF-Real es $0.2M (0.3%, casi perfecta). Ese 7.5 → 0.3 es exactamente la diferencia entre defender un presupuesto de hace 14 meses y defender la mejor proyección actual.</t>
  </si>
  <si>
    <t xml:space="preserve">MAPE — Mean Absolute Percentage Error — calibración del forecast</t>
  </si>
  <si>
    <t xml:space="preserve">Cada mes después de cerrar: mide qué tan cerca quedó el RAF del mes pasado al real. MAPE = promedio absoluto del error porcentual. Bueno: &lt;5% para Q+1, &lt;10% para Q+2, &lt;15% para Q+3. Si MAPE no baja con el tiempo, no estás haciendo forecast — estás haciendo wishful thinking con cadencia mensual.</t>
  </si>
  <si>
    <t xml:space="preserve">Mes cerrado</t>
  </si>
  <si>
    <t xml:space="preserve">Forecast del mes anterior ($M)</t>
  </si>
  <si>
    <t xml:space="preserve">Error absoluto ($M)</t>
  </si>
  <si>
    <t xml:space="preserve">Error %</t>
  </si>
  <si>
    <t xml:space="preserve">|Error|%</t>
  </si>
  <si>
    <t xml:space="preserve">MAPE acumulado</t>
  </si>
  <si>
    <t xml:space="preserve">Revenue</t>
  </si>
  <si>
    <t xml:space="preserve">Gross margin</t>
  </si>
  <si>
    <t xml:space="preserve">Benchmark MAPE para empresa mid-market</t>
  </si>
  <si>
    <t xml:space="preserve">Horizonte</t>
  </si>
  <si>
    <t xml:space="preserve">Bueno (&lt;)</t>
  </si>
  <si>
    <t xml:space="preserve">Aceptable</t>
  </si>
  <si>
    <t xml:space="preserve">Mejorable (&gt;)</t>
  </si>
  <si>
    <t xml:space="preserve">Mes actual (committed)</t>
  </si>
  <si>
    <t xml:space="preserve">3%</t>
  </si>
  <si>
    <t xml:space="preserve">3-7%</t>
  </si>
  <si>
    <t xml:space="preserve">7%</t>
  </si>
  <si>
    <t xml:space="preserve">Q+1 (committed)</t>
  </si>
  <si>
    <t xml:space="preserve">5%</t>
  </si>
  <si>
    <t xml:space="preserve">5-10%</t>
  </si>
  <si>
    <t xml:space="preserve">10%</t>
  </si>
  <si>
    <t xml:space="preserve">Q+2 (reference)</t>
  </si>
  <si>
    <t xml:space="preserve">8%</t>
  </si>
  <si>
    <t xml:space="preserve">8-15%</t>
  </si>
  <si>
    <t xml:space="preserve">15%</t>
  </si>
  <si>
    <t xml:space="preserve">Q+3 (reference)</t>
  </si>
  <si>
    <t xml:space="preserve">12%</t>
  </si>
  <si>
    <t xml:space="preserve">12-20%</t>
  </si>
  <si>
    <t xml:space="preserve">20%</t>
  </si>
  <si>
    <t xml:space="preserve">Q+4 a Q+6 (directional)</t>
  </si>
  <si>
    <t xml:space="preserve">20-30%</t>
  </si>
  <si>
    <t xml:space="preserve">30%</t>
  </si>
  <si>
    <t xml:space="preserve">Bridge AOP $80M → RAF $74M — variance descompuesta por causa</t>
  </si>
  <si>
    <t xml:space="preserve">Cuando defiendes el RAF al directorio, la pregunta correcta NO es '¿cuál es el número?' — es '¿qué cambió desde el AOP?'. Descomponer la brecha en causas específicas (no narrativa general) transforma la conversación de 'malas noticias' a 'aprendizaje organizacional'.</t>
  </si>
  <si>
    <t xml:space="preserve">Línea de bridge</t>
  </si>
  <si>
    <t xml:space="preserve">Impacto ($M)</t>
  </si>
  <si>
    <t xml:space="preserve">Mes evento</t>
  </si>
  <si>
    <t xml:space="preserve">Causa</t>
  </si>
  <si>
    <t xml:space="preserve">Acción</t>
  </si>
  <si>
    <t xml:space="preserve">AOP original (octubre Y-1)</t>
  </si>
  <si>
    <t xml:space="preserve">Plan inicial.</t>
  </si>
  <si>
    <t xml:space="preserve">Proveedor aluminio +12% (margen)</t>
  </si>
  <si>
    <t xml:space="preserve">COGS por encima de plan. Impacto: 250bp en margen × revenue.</t>
  </si>
  <si>
    <t xml:space="preserve">Renegociación en curso; alternar proveedor evaluado.</t>
  </si>
  <si>
    <t xml:space="preserve">Competidor cápsula compatible</t>
  </si>
  <si>
    <t xml:space="preserve">Volumen 8% por debajo de plan en segmento price-sensitive.</t>
  </si>
  <si>
    <t xml:space="preserve">Promo trade selectiva + lanzamiento SKU mid-tier en Q4.</t>
  </si>
  <si>
    <t xml:space="preserve">Peso chileno -8% vs USD</t>
  </si>
  <si>
    <t xml:space="preserve">Insumos importados (cápsulas, café especialidad).</t>
  </si>
  <si>
    <t xml:space="preserve">Hedge 50% del COGS USD en Q4 con bancos.</t>
  </si>
  <si>
    <t xml:space="preserve">Otros (mix favorable, T&amp;E &lt; plan)</t>
  </si>
  <si>
    <t xml:space="preserve">Various</t>
  </si>
  <si>
    <t xml:space="preserve">Mix premium parcialmente compensa volumen; T&amp;E bajo presupuesto.</t>
  </si>
  <si>
    <t xml:space="preserve">RAF FY26 (actualizado May 26)</t>
  </si>
  <si>
    <t xml:space="preserve">Lo que el rolling forecast proyecta hoy.</t>
  </si>
  <si>
    <t xml:space="preserve">Defender ESTE número al directorio, no los $80M.</t>
  </si>
  <si>
    <t xml:space="preserve">Check: AOP + variances = RAF</t>
  </si>
  <si>
    <t xml:space="preserve">Check vs RAF reportado</t>
  </si>
  <si>
    <t xml:space="preserve">Calendario mensual del Rolling Forecast</t>
  </si>
  <si>
    <t xml:space="preserve">Cadencia ideal: cierre día 5, RAF refresh día 6-8, revisión CFO día 9, comunicación al CEO/equipo día 10. Si el ciclo toma &gt;2 semanas, el RAF llega a tomar decisiones que ya se tomaron. La automatización de datos (ERP → modelo) es lo que reduce el ciclo.</t>
  </si>
  <si>
    <t xml:space="preserve">Día (post-cierre)</t>
  </si>
  <si>
    <t xml:space="preserve">Actividad</t>
  </si>
  <si>
    <t xml:space="preserve">Output</t>
  </si>
  <si>
    <t xml:space="preserve">Deadline duro</t>
  </si>
  <si>
    <t xml:space="preserve">Día 1-5</t>
  </si>
  <si>
    <t xml:space="preserve">Cierre contable del mes</t>
  </si>
  <si>
    <t xml:space="preserve">Controller + Contabilidad</t>
  </si>
  <si>
    <t xml:space="preserve">Trial balance cerrado, JE manuales aprobados.</t>
  </si>
  <si>
    <t xml:space="preserve">Día 5 EOD</t>
  </si>
  <si>
    <t xml:space="preserve">Día 6</t>
  </si>
  <si>
    <t xml:space="preserve">FP&amp;A carga reales al modelo RAF</t>
  </si>
  <si>
    <t xml:space="preserve">FP&amp;A</t>
  </si>
  <si>
    <t xml:space="preserve">Reales del mes en modelo, comparados vs RAF previo.</t>
  </si>
  <si>
    <t xml:space="preserve">Día 6 PM</t>
  </si>
  <si>
    <t xml:space="preserve">Día 6-7</t>
  </si>
  <si>
    <t xml:space="preserve">Líderes funcionales revisan zona COMPROMETIDO</t>
  </si>
  <si>
    <t xml:space="preserve">Cada líder + FP&amp;A</t>
  </si>
  <si>
    <t xml:space="preserve">Ajustes a próximo Q justificados (no opinión).</t>
  </si>
  <si>
    <t xml:space="preserve">Día 7 EOD</t>
  </si>
  <si>
    <t xml:space="preserve">Día 7-8</t>
  </si>
  <si>
    <t xml:space="preserve">Recalibración zona REFERENCIA + DIRECCIONAL</t>
  </si>
  <si>
    <t xml:space="preserve">FP&amp;A + líderes</t>
  </si>
  <si>
    <t xml:space="preserve">Q+2 a Q+6 actualizados con drivers refrescados.</t>
  </si>
  <si>
    <t xml:space="preserve">Día 8 EOD</t>
  </si>
  <si>
    <t xml:space="preserve">Día 9</t>
  </si>
  <si>
    <t xml:space="preserve">Revisión CFO + arbitraje gaps materiales</t>
  </si>
  <si>
    <t xml:space="preserve">CFO</t>
  </si>
  <si>
    <t xml:space="preserve">RAF aprobado para distribución.</t>
  </si>
  <si>
    <t xml:space="preserve">Día 9 EOD</t>
  </si>
  <si>
    <t xml:space="preserve">Día 10</t>
  </si>
  <si>
    <t xml:space="preserve">Comunicación a CEO + comité ejecutivo</t>
  </si>
  <si>
    <t xml:space="preserve">CFO + FP&amp;A</t>
  </si>
  <si>
    <t xml:space="preserve">Deck mensual: 3 líneas (AOP, RAF, Real) + bridge.</t>
  </si>
  <si>
    <t xml:space="preserve">Día 10 EOD</t>
  </si>
  <si>
    <t xml:space="preserve">Día 10-15</t>
  </si>
  <si>
    <t xml:space="preserve">Acciones derivadas (hire, gasto, banco)</t>
  </si>
  <si>
    <t xml:space="preserve">Cada owner funcional</t>
  </si>
  <si>
    <t xml:space="preserve">Cambios concretos a planes operacionales.</t>
  </si>
  <si>
    <t xml:space="preserve">Día 15 EOD</t>
  </si>
  <si>
    <t xml:space="preserve">Tu Rolling Forecast — empieza con 12 meses, escala a 18 cuando el ciclo esté afianzado</t>
  </si>
  <si>
    <t xml:space="preserve">Antes de construir el modelo: ¿el directorio mide al equipo contra el AOP o contra el RAF actualizado? Sin ese cambio cultural, el RAF se convierte en ejercicio paralelo. Primer paso = conversación con directorio, no Excel.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</si>
  <si>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</si>
  <si>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</si>
  <si>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</si>
  <si>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</si>
  <si>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</si>
  <si>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</si>
  <si>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</si>
  <si>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</si>
  <si>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</si>
  <si>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</si>
  <si>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</si>
  <si>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</si>
  <si>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Total</t>
  </si>
  <si>
    <t xml:space="preserve">COGS</t>
  </si>
  <si>
    <t xml:space="preserve">Gross margin %</t>
  </si>
  <si>
    <t xml:space="preserve">SG&amp;A</t>
  </si>
  <si>
    <t xml:space="preserve">EBITDA</t>
  </si>
  <si>
    <t xml:space="preserve">Headcount</t>
  </si>
  <si>
    <t xml:space="preserve">Capex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</si>
</sst>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"/>
    <numFmt numFmtId="166" formatCode="\$#,##0.0;[RED]&quot;($&quot;#,##0.0\)"/>
    <numFmt numFmtId="167" formatCode="0.0%"/>
    <numFmt numFmtId="168" formatCode="\$#,##0.00"/>
    <numFmt numFmtId="169" formatCode="0.00"/>
    <numFmt numFmtId="170" formatCode="0.00;[RED]\(0.00\)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FFFFFF"/>
      <name val="Calibri"/>
      <family val="0"/>
      <charset val="1"/>
    </font>
    <font>
      <i val="true"/>
      <sz val="10"/>
      <color rgb="FF7A8499"/>
      <name val="Calibri"/>
      <family val="0"/>
      <charset val="1"/>
    </font>
    <font>
      <b val="true"/>
      <sz val="11"/>
      <color rgb="FF0A2540"/>
      <name val="Calibri"/>
      <family val="0"/>
      <charset val="1"/>
    </font>
    <font>
      <b val="true"/>
      <sz val="10"/>
      <color rgb="FF0A2540"/>
      <name val="Calibri"/>
      <family val="0"/>
      <charset val="1"/>
    </font>
    <font>
      <sz val="11"/>
      <color rgb="FF0A2540"/>
      <name val="Calibri"/>
      <family val="0"/>
      <charset val="1"/>
    </font>
    <font>
      <i val="true"/>
      <sz val="9"/>
      <color rgb="FF7A8499"/>
      <name val="Calibri"/>
      <family val="0"/>
      <charset val="1"/>
    </font>
    <font>
      <b val="true"/>
      <sz val="10"/>
      <color rgb="FFA32D2D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3B6D11"/>
      <name val="Arial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4"/>
      <color rgb="FF0A254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FFCC99"/>
      </patternFill>
    </fill>
    <fill>
      <patternFill patternType="solid">
        <fgColor rgb="FFE8F4E8"/>
        <bgColor rgb="FFF2F2F2"/>
      </patternFill>
    </fill>
    <fill>
      <patternFill patternType="solid">
        <fgColor rgb="FFD6E8D6"/>
        <bgColor rgb="FFE8F4E8"/>
      </patternFill>
    </fill>
    <fill>
      <patternFill patternType="solid">
        <fgColor rgb="FFFFF4D6"/>
        <bgColor rgb="FFFAF6F0"/>
      </patternFill>
    </fill>
    <fill>
      <patternFill patternType="solid">
        <fgColor rgb="FFF2F2F2"/>
        <bgColor rgb="FFFAF6F0"/>
      </patternFill>
    </fill>
    <fill>
      <patternFill patternType="solid">
        <fgColor rgb="FFFAF6F0"/>
        <bgColor rgb="FFF2F2F2"/>
      </patternFill>
    </fill>
    <fill>
      <patternFill patternType="solid">
        <fgColor rgb="FFFFFFFF"/>
        <bgColor rgb="FFFAF6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6E8D6"/>
      <rgbColor rgb="FFFAF6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eabaco.com/es/pillars/fpa/modules/2.3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19" min="2" style="1" width="9"/>
    <col collapsed="false" customWidth="true" hidden="false" outlineLevel="0" max="20" min="20" style="1" width="12"/>
    <col collapsed="false" customWidth="true" hidden="false" outlineLevel="0" max="21" min="21" style="1" width="22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27.75" hidden="false" customHeight="true" outlineLevel="0" collapsed="false"/>
    <row r="5" customFormat="false" ht="18" hidden="false" customHeight="true" outlineLevel="0" collapsed="false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6" t="s">
        <v>8</v>
      </c>
      <c r="H5" s="6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4" t="s">
        <v>21</v>
      </c>
      <c r="U5" s="4" t="s">
        <v>22</v>
      </c>
    </row>
    <row r="6" customFormat="false" ht="15" hidden="false" customHeight="true" outlineLevel="0" collapsed="false">
      <c r="A6" s="9" t="s">
        <v>23</v>
      </c>
      <c r="B6" s="10" t="s">
        <v>24</v>
      </c>
      <c r="C6" s="10" t="s">
        <v>24</v>
      </c>
      <c r="D6" s="10" t="s">
        <v>24</v>
      </c>
      <c r="E6" s="10" t="s">
        <v>24</v>
      </c>
      <c r="F6" s="11" t="s">
        <v>25</v>
      </c>
      <c r="G6" s="11" t="s">
        <v>25</v>
      </c>
      <c r="H6" s="11" t="s">
        <v>25</v>
      </c>
      <c r="I6" s="12" t="s">
        <v>26</v>
      </c>
      <c r="J6" s="12" t="s">
        <v>26</v>
      </c>
      <c r="K6" s="12" t="s">
        <v>26</v>
      </c>
      <c r="L6" s="12" t="s">
        <v>26</v>
      </c>
      <c r="M6" s="12" t="s">
        <v>26</v>
      </c>
      <c r="N6" s="12" t="s">
        <v>26</v>
      </c>
      <c r="O6" s="13" t="s">
        <v>27</v>
      </c>
      <c r="P6" s="13" t="s">
        <v>27</v>
      </c>
      <c r="Q6" s="13" t="s">
        <v>27</v>
      </c>
      <c r="R6" s="13" t="s">
        <v>27</v>
      </c>
      <c r="S6" s="13" t="s">
        <v>27</v>
      </c>
    </row>
    <row r="7" customFormat="false" ht="15" hidden="false" customHeight="true" outlineLevel="0" collapsed="false">
      <c r="A7" s="9" t="s">
        <v>28</v>
      </c>
      <c r="B7" s="14" t="n">
        <v>6.4</v>
      </c>
      <c r="C7" s="14" t="n">
        <v>6.2</v>
      </c>
      <c r="D7" s="14" t="n">
        <v>5.9</v>
      </c>
      <c r="E7" s="14" t="n">
        <v>5.6</v>
      </c>
      <c r="F7" s="15" t="n">
        <v>5.8</v>
      </c>
      <c r="G7" s="15" t="n">
        <v>5.85</v>
      </c>
      <c r="H7" s="15" t="n">
        <v>5.95</v>
      </c>
      <c r="I7" s="16" t="n">
        <v>6.05</v>
      </c>
      <c r="J7" s="16" t="n">
        <v>6.15</v>
      </c>
      <c r="K7" s="16" t="n">
        <v>6.25</v>
      </c>
      <c r="L7" s="16" t="n">
        <v>6.35</v>
      </c>
      <c r="M7" s="16" t="n">
        <v>6.5</v>
      </c>
      <c r="N7" s="16" t="n">
        <v>6.65</v>
      </c>
      <c r="O7" s="17" t="n">
        <v>6.55</v>
      </c>
      <c r="P7" s="17" t="n">
        <v>6.6</v>
      </c>
      <c r="Q7" s="17" t="n">
        <v>6.65</v>
      </c>
      <c r="R7" s="17" t="n">
        <v>6.7</v>
      </c>
      <c r="S7" s="17" t="n">
        <v>6.8</v>
      </c>
      <c r="T7" s="18" t="n">
        <f aca="false">SUM(B7:M7)</f>
        <v>73</v>
      </c>
      <c r="U7" s="9" t="s">
        <v>29</v>
      </c>
    </row>
    <row r="8" customFormat="false" ht="15" hidden="false" customHeight="true" outlineLevel="0" collapsed="false">
      <c r="A8" s="9" t="s">
        <v>30</v>
      </c>
      <c r="B8" s="17" t="n">
        <v>6.66666666666667</v>
      </c>
      <c r="C8" s="17" t="n">
        <v>6.66666666666667</v>
      </c>
      <c r="D8" s="17" t="n">
        <v>6.66666666666667</v>
      </c>
      <c r="E8" s="17" t="n">
        <v>6.66666666666667</v>
      </c>
      <c r="F8" s="17" t="n">
        <v>6.66666666666667</v>
      </c>
      <c r="G8" s="17" t="n">
        <v>6.66666666666667</v>
      </c>
      <c r="H8" s="17" t="n">
        <v>6.66666666666667</v>
      </c>
      <c r="I8" s="17" t="n">
        <v>6.66666666666667</v>
      </c>
      <c r="J8" s="17" t="n">
        <v>6.66666666666667</v>
      </c>
      <c r="K8" s="17" t="n">
        <v>6.66666666666667</v>
      </c>
      <c r="L8" s="17" t="n">
        <v>6.66666666666667</v>
      </c>
      <c r="M8" s="17" t="n">
        <v>6.66666666666667</v>
      </c>
      <c r="N8" s="19" t="s">
        <v>31</v>
      </c>
      <c r="O8" s="19" t="s">
        <v>31</v>
      </c>
      <c r="P8" s="19" t="s">
        <v>31</v>
      </c>
      <c r="Q8" s="19" t="s">
        <v>31</v>
      </c>
      <c r="R8" s="19" t="s">
        <v>31</v>
      </c>
      <c r="S8" s="19" t="s">
        <v>31</v>
      </c>
      <c r="T8" s="17" t="n">
        <v>80</v>
      </c>
      <c r="U8" s="9" t="s">
        <v>32</v>
      </c>
    </row>
    <row r="9" customFormat="false" ht="15" hidden="false" customHeight="true" outlineLevel="0" collapsed="false">
      <c r="A9" s="9" t="s">
        <v>33</v>
      </c>
      <c r="B9" s="20" t="n">
        <f aca="false">B7-B8</f>
        <v>-0.266666666666669</v>
      </c>
      <c r="C9" s="20" t="n">
        <f aca="false">C7-C8</f>
        <v>-0.466666666666669</v>
      </c>
      <c r="D9" s="20" t="n">
        <f aca="false">D7-D8</f>
        <v>-0.766666666666669</v>
      </c>
      <c r="E9" s="20" t="n">
        <f aca="false">E7-E8</f>
        <v>-1.06666666666667</v>
      </c>
      <c r="F9" s="20" t="n">
        <f aca="false">F7-F8</f>
        <v>-0.86666666666667</v>
      </c>
      <c r="G9" s="20" t="n">
        <f aca="false">G7-G8</f>
        <v>-0.81666666666667</v>
      </c>
      <c r="H9" s="20" t="n">
        <f aca="false">H7-H8</f>
        <v>-0.716666666666669</v>
      </c>
      <c r="I9" s="20" t="n">
        <f aca="false">I7-I8</f>
        <v>-0.61666666666667</v>
      </c>
      <c r="J9" s="20" t="n">
        <f aca="false">J7-J8</f>
        <v>-0.516666666666669</v>
      </c>
      <c r="K9" s="20" t="n">
        <f aca="false">K7-K8</f>
        <v>-0.41666666666667</v>
      </c>
      <c r="L9" s="20" t="n">
        <f aca="false">L7-L8</f>
        <v>-0.31666666666667</v>
      </c>
      <c r="M9" s="20" t="n">
        <f aca="false">M7-M8</f>
        <v>-0.16666666666667</v>
      </c>
      <c r="N9" s="21"/>
      <c r="O9" s="21"/>
      <c r="P9" s="21"/>
      <c r="Q9" s="21"/>
      <c r="R9" s="21"/>
      <c r="S9" s="21"/>
      <c r="T9" s="22" t="n">
        <f aca="false">SUM(B9:M9)</f>
        <v>-7.00000000000004</v>
      </c>
    </row>
    <row r="10" customFormat="false" ht="15" hidden="false" customHeight="true" outlineLevel="0" collapsed="false">
      <c r="A10" s="9" t="s">
        <v>34</v>
      </c>
      <c r="B10" s="23" t="n">
        <v>0.4</v>
      </c>
      <c r="C10" s="23" t="n">
        <v>0.39</v>
      </c>
      <c r="D10" s="23" t="n">
        <v>0.38</v>
      </c>
      <c r="E10" s="23" t="n">
        <v>0.38</v>
      </c>
      <c r="F10" s="24" t="n">
        <v>0.39</v>
      </c>
      <c r="G10" s="24" t="n">
        <v>0.4</v>
      </c>
      <c r="H10" s="24" t="n">
        <v>0.405</v>
      </c>
      <c r="I10" s="25" t="n">
        <v>0.41</v>
      </c>
      <c r="J10" s="25" t="n">
        <v>0.415</v>
      </c>
      <c r="K10" s="25" t="n">
        <v>0.42</v>
      </c>
      <c r="L10" s="25" t="n">
        <v>0.425</v>
      </c>
      <c r="M10" s="25" t="n">
        <v>0.43</v>
      </c>
      <c r="N10" s="25" t="n">
        <v>0.43</v>
      </c>
      <c r="O10" s="26" t="n">
        <v>0.43</v>
      </c>
      <c r="P10" s="26" t="n">
        <v>0.435</v>
      </c>
      <c r="Q10" s="26" t="n">
        <v>0.435</v>
      </c>
      <c r="R10" s="26" t="n">
        <v>0.44</v>
      </c>
      <c r="S10" s="26" t="n">
        <v>0.44</v>
      </c>
      <c r="U10" s="9" t="s">
        <v>35</v>
      </c>
    </row>
    <row r="11" customFormat="false" ht="15" hidden="false" customHeight="true" outlineLevel="0" collapsed="false">
      <c r="A11" s="9" t="s">
        <v>36</v>
      </c>
      <c r="B11" s="14" t="n">
        <f aca="false">B7*B10</f>
        <v>2.56</v>
      </c>
      <c r="C11" s="14" t="n">
        <f aca="false">C7*C10</f>
        <v>2.418</v>
      </c>
      <c r="D11" s="14" t="n">
        <f aca="false">D7*D10</f>
        <v>2.242</v>
      </c>
      <c r="E11" s="14" t="n">
        <f aca="false">E7*E10</f>
        <v>2.128</v>
      </c>
      <c r="F11" s="15" t="n">
        <f aca="false">F7*F10</f>
        <v>2.262</v>
      </c>
      <c r="G11" s="15" t="n">
        <f aca="false">G7*G10</f>
        <v>2.34</v>
      </c>
      <c r="H11" s="15" t="n">
        <f aca="false">H7*H10</f>
        <v>2.40975</v>
      </c>
      <c r="I11" s="16" t="n">
        <f aca="false">I7*I10</f>
        <v>2.4805</v>
      </c>
      <c r="J11" s="16" t="n">
        <f aca="false">J7*J10</f>
        <v>2.55225</v>
      </c>
      <c r="K11" s="16" t="n">
        <f aca="false">K7*K10</f>
        <v>2.625</v>
      </c>
      <c r="L11" s="16" t="n">
        <f aca="false">L7*L10</f>
        <v>2.69875</v>
      </c>
      <c r="M11" s="16" t="n">
        <f aca="false">M7*M10</f>
        <v>2.795</v>
      </c>
      <c r="N11" s="16" t="n">
        <f aca="false">N7*N10</f>
        <v>2.8595</v>
      </c>
      <c r="O11" s="17" t="n">
        <f aca="false">O7*O10</f>
        <v>2.8165</v>
      </c>
      <c r="P11" s="17" t="n">
        <f aca="false">P7*P10</f>
        <v>2.871</v>
      </c>
      <c r="Q11" s="17" t="n">
        <f aca="false">Q7*Q10</f>
        <v>2.89275</v>
      </c>
      <c r="R11" s="17" t="n">
        <f aca="false">R7*R10</f>
        <v>2.948</v>
      </c>
      <c r="S11" s="17" t="n">
        <f aca="false">S7*S10</f>
        <v>2.992</v>
      </c>
      <c r="T11" s="17" t="n">
        <f aca="false">SUM(B11:M11)</f>
        <v>29.51125</v>
      </c>
    </row>
    <row r="12" customFormat="false" ht="36" hidden="false" customHeight="true" outlineLevel="0" collapsed="false"/>
    <row r="13" customFormat="false" ht="20.25" hidden="false" customHeight="true" outlineLevel="0" collapsed="false">
      <c r="A13" s="3" t="s">
        <v>37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customFormat="false" ht="15" hidden="false" customHeight="true" outlineLevel="0" collapsed="false"/>
    <row r="15" customFormat="false" ht="15" hidden="false" customHeight="true" outlineLevel="0" collapsed="false">
      <c r="A15" s="27" t="s">
        <v>38</v>
      </c>
    </row>
    <row r="16" customFormat="false" ht="15" hidden="false" customHeight="true" outlineLevel="0" collapsed="false">
      <c r="A16" s="28" t="s">
        <v>39</v>
      </c>
      <c r="B16" s="29" t="str">
        <f aca="false">IF(ABS(B11-(B7*B10))&lt;0.01,"✓",TEXT(B11-(B7*B10),"0.00"))</f>
        <v>✓</v>
      </c>
      <c r="C16" s="29" t="str">
        <f aca="false">IF(ABS(C11-(C7*C10))&lt;0.01,"✓",TEXT(C11-(C7*C10),"0.00"))</f>
        <v>✓</v>
      </c>
      <c r="D16" s="29" t="str">
        <f aca="false">IF(ABS(D11-(D7*D10))&lt;0.01,"✓",TEXT(D11-(D7*D10),"0.00"))</f>
        <v>✓</v>
      </c>
      <c r="E16" s="29" t="str">
        <f aca="false">IF(ABS(E11-(E7*E10))&lt;0.01,"✓",TEXT(E11-(E7*E10),"0.00"))</f>
        <v>✓</v>
      </c>
      <c r="F16" s="29" t="str">
        <f aca="false">IF(ABS(F11-(F7*F10))&lt;0.01,"✓",TEXT(F11-(F7*F10),"0.00"))</f>
        <v>✓</v>
      </c>
      <c r="G16" s="29" t="str">
        <f aca="false">IF(ABS(G11-(G7*G10))&lt;0.01,"✓",TEXT(G11-(G7*G10),"0.00"))</f>
        <v>✓</v>
      </c>
      <c r="H16" s="29" t="str">
        <f aca="false">IF(ABS(H11-(H7*H10))&lt;0.01,"✓",TEXT(H11-(H7*H10),"0.00"))</f>
        <v>✓</v>
      </c>
      <c r="I16" s="29" t="str">
        <f aca="false">IF(ABS(I11-(I7*I10))&lt;0.01,"✓",TEXT(I11-(I7*I10),"0.00"))</f>
        <v>✓</v>
      </c>
      <c r="J16" s="29" t="str">
        <f aca="false">IF(ABS(J11-(J7*J10))&lt;0.01,"✓",TEXT(J11-(J7*J10),"0.00"))</f>
        <v>✓</v>
      </c>
      <c r="K16" s="29" t="str">
        <f aca="false">IF(ABS(K11-(K7*K10))&lt;0.01,"✓",TEXT(K11-(K7*K10),"0.00"))</f>
        <v>✓</v>
      </c>
      <c r="L16" s="29" t="str">
        <f aca="false">IF(ABS(L11-(L7*L10))&lt;0.01,"✓",TEXT(L11-(L7*L10),"0.00"))</f>
        <v>✓</v>
      </c>
      <c r="M16" s="29" t="str">
        <f aca="false">IF(ABS(M11-(M7*M10))&lt;0.01,"✓",TEXT(M11-(M7*M10),"0.00"))</f>
        <v>✓</v>
      </c>
    </row>
    <row r="17" customFormat="false" ht="15" hidden="false" customHeight="true" outlineLevel="0" collapsed="false">
      <c r="A17" s="28" t="s">
        <v>40</v>
      </c>
      <c r="B17" s="29" t="str">
        <f aca="false">IF(ABS(B9-(B7-B8))&lt;0.01,"✓",TEXT(B9-(B7-B8),"0.00"))</f>
        <v>✓</v>
      </c>
      <c r="C17" s="29" t="str">
        <f aca="false">IF(ABS(C9-(C7-C8))&lt;0.01,"✓",TEXT(C9-(C7-C8),"0.00"))</f>
        <v>✓</v>
      </c>
      <c r="D17" s="29" t="str">
        <f aca="false">IF(ABS(D9-(D7-D8))&lt;0.01,"✓",TEXT(D9-(D7-D8),"0.00"))</f>
        <v>✓</v>
      </c>
      <c r="E17" s="29" t="str">
        <f aca="false">IF(ABS(E9-(E7-E8))&lt;0.01,"✓",TEXT(E9-(E7-E8),"0.00"))</f>
        <v>✓</v>
      </c>
      <c r="F17" s="29" t="str">
        <f aca="false">IF(ABS(F9-(F7-F8))&lt;0.01,"✓",TEXT(F9-(F7-F8),"0.00"))</f>
        <v>✓</v>
      </c>
      <c r="G17" s="29" t="str">
        <f aca="false">IF(ABS(G9-(G7-G8))&lt;0.01,"✓",TEXT(G9-(G7-G8),"0.00"))</f>
        <v>✓</v>
      </c>
      <c r="H17" s="29" t="str">
        <f aca="false">IF(ABS(H9-(H7-H8))&lt;0.01,"✓",TEXT(H9-(H7-H8),"0.00"))</f>
        <v>✓</v>
      </c>
      <c r="I17" s="29" t="str">
        <f aca="false">IF(ABS(I9-(I7-I8))&lt;0.01,"✓",TEXT(I9-(I7-I8),"0.00"))</f>
        <v>✓</v>
      </c>
      <c r="J17" s="29" t="str">
        <f aca="false">IF(ABS(J9-(J7-J8))&lt;0.01,"✓",TEXT(J9-(J7-J8),"0.00"))</f>
        <v>✓</v>
      </c>
      <c r="K17" s="29" t="str">
        <f aca="false">IF(ABS(K9-(K7-K8))&lt;0.01,"✓",TEXT(K9-(K7-K8),"0.00"))</f>
        <v>✓</v>
      </c>
      <c r="L17" s="29" t="str">
        <f aca="false">IF(ABS(L9-(L7-L8))&lt;0.01,"✓",TEXT(L9-(L7-L8),"0.00"))</f>
        <v>✓</v>
      </c>
      <c r="M17" s="29" t="str">
        <f aca="false">IF(ABS(M9-(M7-M8))&lt;0.01,"✓",TEXT(M9-(M7-M8),"0.00"))</f>
        <v>✓</v>
      </c>
    </row>
  </sheetData>
  <mergeCells count="3">
    <mergeCell ref="A2:U2"/>
    <mergeCell ref="A3:U3"/>
    <mergeCell ref="A13:U13"/>
  </mergeCells>
  <hyperlinks>
    <hyperlink ref="A2" r:id="rId1" display="deabaco · Andina · Rolling Forecast 18M · cápsulas premium · Módulo 2.3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13" min="2" style="1" width="9"/>
    <col collapsed="false" customWidth="true" hidden="false" outlineLevel="0" max="14" min="14" style="1" width="13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30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customFormat="false" ht="20.25" hidden="false" customHeight="true" outlineLevel="0" collapsed="false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7.75" hidden="false" customHeight="true" outlineLevel="0" collapsed="false"/>
    <row r="5" customFormat="false" ht="15" hidden="false" customHeight="true" outlineLevel="0" collapsed="false">
      <c r="A5" s="4" t="s">
        <v>43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44</v>
      </c>
    </row>
    <row r="6" customFormat="false" ht="15" hidden="false" customHeight="true" outlineLevel="0" collapsed="false">
      <c r="A6" s="9" t="s">
        <v>45</v>
      </c>
      <c r="B6" s="31" t="n">
        <v>6.66666666666667</v>
      </c>
      <c r="C6" s="31" t="n">
        <v>6.66666666666667</v>
      </c>
      <c r="D6" s="31" t="n">
        <v>6.66666666666667</v>
      </c>
      <c r="E6" s="31" t="n">
        <v>6.66666666666667</v>
      </c>
      <c r="F6" s="31" t="n">
        <v>6.66666666666667</v>
      </c>
      <c r="G6" s="31" t="n">
        <v>6.66666666666667</v>
      </c>
      <c r="H6" s="31" t="n">
        <v>6.66666666666667</v>
      </c>
      <c r="I6" s="31" t="n">
        <v>6.66666666666667</v>
      </c>
      <c r="J6" s="31" t="n">
        <v>6.66666666666667</v>
      </c>
      <c r="K6" s="31" t="n">
        <v>6.66666666666667</v>
      </c>
      <c r="L6" s="31" t="n">
        <v>6.66666666666667</v>
      </c>
      <c r="M6" s="31" t="n">
        <v>6.66666666666667</v>
      </c>
      <c r="N6" s="18" t="n">
        <v>80</v>
      </c>
    </row>
    <row r="7" customFormat="false" ht="15" hidden="false" customHeight="true" outlineLevel="0" collapsed="false">
      <c r="A7" s="9" t="s">
        <v>46</v>
      </c>
      <c r="B7" s="31" t="n">
        <v>6.4</v>
      </c>
      <c r="C7" s="31" t="n">
        <v>6.2</v>
      </c>
      <c r="D7" s="31" t="n">
        <v>5.9</v>
      </c>
      <c r="E7" s="31" t="n">
        <v>5.6</v>
      </c>
      <c r="F7" s="31" t="n">
        <v>5.8</v>
      </c>
      <c r="G7" s="31" t="n">
        <v>5.85</v>
      </c>
      <c r="H7" s="31" t="n">
        <v>5.95</v>
      </c>
      <c r="I7" s="31" t="n">
        <v>6.05</v>
      </c>
      <c r="J7" s="31" t="n">
        <v>6.15</v>
      </c>
      <c r="K7" s="31" t="n">
        <v>6.25</v>
      </c>
      <c r="L7" s="31" t="n">
        <v>6.35</v>
      </c>
      <c r="M7" s="31" t="n">
        <v>6.5</v>
      </c>
      <c r="N7" s="18" t="n">
        <f aca="false">SUM(B7:M7)</f>
        <v>73</v>
      </c>
    </row>
    <row r="8" customFormat="false" ht="15" hidden="false" customHeight="true" outlineLevel="0" collapsed="false">
      <c r="A8" s="9" t="s">
        <v>47</v>
      </c>
      <c r="B8" s="31" t="n">
        <v>6.4</v>
      </c>
      <c r="C8" s="31" t="n">
        <v>6.2</v>
      </c>
      <c r="D8" s="31" t="n">
        <v>5.9</v>
      </c>
      <c r="E8" s="31" t="n">
        <v>5.6</v>
      </c>
      <c r="F8" s="21"/>
      <c r="G8" s="21"/>
      <c r="H8" s="21"/>
      <c r="I8" s="21"/>
      <c r="J8" s="21"/>
      <c r="K8" s="21"/>
      <c r="L8" s="21"/>
      <c r="M8" s="21"/>
      <c r="N8" s="18" t="n">
        <f aca="false">SUM(B8:M8)</f>
        <v>24.1</v>
      </c>
    </row>
    <row r="9" customFormat="false" ht="15" hidden="false" customHeight="true" outlineLevel="0" collapsed="false">
      <c r="A9" s="9" t="s">
        <v>48</v>
      </c>
      <c r="B9" s="20" t="n">
        <f aca="false">IF(B8="","", SUM($B$8:B8) - SUM($B$6:B6))</f>
        <v>-0.266666666666669</v>
      </c>
      <c r="C9" s="20" t="n">
        <f aca="false">IF(C8="","", SUM($B$8:C8) - SUM($B$6:C6))</f>
        <v>-0.733333333333338</v>
      </c>
      <c r="D9" s="20" t="n">
        <f aca="false">IF(D8="","", SUM($B$8:D8) - SUM($B$6:D6))</f>
        <v>-1.50000000000001</v>
      </c>
      <c r="E9" s="20" t="n">
        <f aca="false">IF(E8="","", SUM($B$8:E8) - SUM($B$6:E6))</f>
        <v>-2.56666666666668</v>
      </c>
      <c r="F9" s="20" t="str">
        <f aca="false">IF(F8="","", SUM($B$8:F8) - SUM($B$6:F6))</f>
        <v/>
      </c>
      <c r="G9" s="20" t="str">
        <f aca="false">IF(G8="","", SUM($B$8:G8) - SUM($B$6:G6))</f>
        <v/>
      </c>
      <c r="H9" s="20" t="str">
        <f aca="false">IF(H8="","", SUM($B$8:H8) - SUM($B$6:H6))</f>
        <v/>
      </c>
      <c r="I9" s="20" t="str">
        <f aca="false">IF(I8="","", SUM($B$8:I8) - SUM($B$6:I6))</f>
        <v/>
      </c>
      <c r="J9" s="20" t="str">
        <f aca="false">IF(J8="","", SUM($B$8:J8) - SUM($B$6:J6))</f>
        <v/>
      </c>
      <c r="K9" s="20" t="str">
        <f aca="false">IF(K8="","", SUM($B$8:K8) - SUM($B$6:K6))</f>
        <v/>
      </c>
      <c r="L9" s="20" t="str">
        <f aca="false">IF(L8="","", SUM($B$8:L8) - SUM($B$6:L6))</f>
        <v/>
      </c>
      <c r="M9" s="20" t="str">
        <f aca="false">IF(M8="","", SUM($B$8:M8) - SUM($B$6:M6))</f>
        <v/>
      </c>
    </row>
    <row r="10" customFormat="false" ht="15" hidden="false" customHeight="true" outlineLevel="0" collapsed="false">
      <c r="A10" s="9" t="s">
        <v>49</v>
      </c>
      <c r="B10" s="20" t="n">
        <f aca="false">IF(B8="","",B7-B8)</f>
        <v>0</v>
      </c>
      <c r="C10" s="20" t="n">
        <f aca="false">IF(C8="","",C7-C8)</f>
        <v>0</v>
      </c>
      <c r="D10" s="20" t="n">
        <f aca="false">IF(D8="","",D7-D8)</f>
        <v>0</v>
      </c>
      <c r="E10" s="20" t="n">
        <f aca="false">IF(E8="","",E7-E8)</f>
        <v>0</v>
      </c>
      <c r="F10" s="20" t="str">
        <f aca="false">IF(F8="","",F7-F8)</f>
        <v/>
      </c>
      <c r="G10" s="20" t="str">
        <f aca="false">IF(G8="","",G7-G8)</f>
        <v/>
      </c>
      <c r="H10" s="20" t="str">
        <f aca="false">IF(H8="","",H7-H8)</f>
        <v/>
      </c>
      <c r="I10" s="20" t="str">
        <f aca="false">IF(I8="","",I7-I8)</f>
        <v/>
      </c>
      <c r="J10" s="20" t="str">
        <f aca="false">IF(J8="","",J7-J8)</f>
        <v/>
      </c>
      <c r="K10" s="20" t="str">
        <f aca="false">IF(K8="","",K7-K8)</f>
        <v/>
      </c>
      <c r="L10" s="20" t="str">
        <f aca="false">IF(L8="","",L7-L8)</f>
        <v/>
      </c>
      <c r="M10" s="20" t="str">
        <f aca="false">IF(M8="","",M7-M8)</f>
        <v/>
      </c>
    </row>
    <row r="11" customFormat="false" ht="49.5" hidden="false" customHeight="true" outlineLevel="0" collapsed="false"/>
    <row r="12" customFormat="false" ht="20.25" hidden="false" customHeight="true" outlineLevel="0" collapsed="false">
      <c r="A12" s="3" t="s">
        <v>50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</sheetData>
  <mergeCells count="3">
    <mergeCell ref="A2:N2"/>
    <mergeCell ref="A3:N3"/>
    <mergeCell ref="A12:N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15"/>
    <col collapsed="false" customWidth="true" hidden="false" outlineLevel="0" max="6" min="6" style="1" width="12"/>
    <col collapsed="false" customWidth="true" hidden="false" outlineLevel="0" max="7" min="7" style="1" width="10"/>
    <col collapsed="false" customWidth="true" hidden="false" outlineLevel="0" max="8" min="8" style="1" width="18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30" t="s">
        <v>51</v>
      </c>
      <c r="B2" s="30"/>
      <c r="C2" s="30"/>
      <c r="D2" s="30"/>
      <c r="E2" s="30"/>
      <c r="F2" s="30"/>
      <c r="G2" s="30"/>
      <c r="H2" s="30"/>
    </row>
    <row r="3" customFormat="false" ht="20.25" hidden="false" customHeight="true" outlineLevel="0" collapsed="false">
      <c r="A3" s="3" t="s">
        <v>52</v>
      </c>
      <c r="B3" s="3"/>
      <c r="C3" s="3"/>
      <c r="D3" s="3"/>
      <c r="E3" s="3"/>
      <c r="F3" s="3"/>
      <c r="G3" s="3"/>
      <c r="H3" s="3"/>
    </row>
    <row r="4" customFormat="false" ht="31.5" hidden="false" customHeight="true" outlineLevel="0" collapsed="false"/>
    <row r="5" customFormat="false" ht="15" hidden="false" customHeight="true" outlineLevel="0" collapsed="false">
      <c r="A5" s="4" t="s">
        <v>53</v>
      </c>
      <c r="B5" s="4" t="s">
        <v>43</v>
      </c>
      <c r="C5" s="4" t="s">
        <v>54</v>
      </c>
      <c r="D5" s="4" t="s">
        <v>47</v>
      </c>
      <c r="E5" s="4" t="s">
        <v>55</v>
      </c>
      <c r="F5" s="4" t="s">
        <v>56</v>
      </c>
      <c r="G5" s="4" t="s">
        <v>57</v>
      </c>
      <c r="H5" s="4" t="s">
        <v>58</v>
      </c>
    </row>
    <row r="6" customFormat="false" ht="15" hidden="false" customHeight="true" outlineLevel="0" collapsed="false">
      <c r="A6" s="9" t="s">
        <v>3</v>
      </c>
      <c r="B6" s="9" t="s">
        <v>59</v>
      </c>
      <c r="C6" s="32" t="n">
        <v>6.67</v>
      </c>
      <c r="D6" s="32" t="n">
        <v>6.4</v>
      </c>
      <c r="E6" s="33" t="n">
        <f aca="false">D6-C6</f>
        <v>-0.27</v>
      </c>
      <c r="F6" s="26" t="n">
        <f aca="false">(D6-C6)/C6</f>
        <v>-0.04047976011994</v>
      </c>
      <c r="G6" s="26" t="n">
        <f aca="false">ABS(F6)</f>
        <v>0.04047976011994</v>
      </c>
      <c r="H6" s="34" t="n">
        <f aca="false">AVERAGE(G6:G9)</f>
        <v>0.0384758125350943</v>
      </c>
    </row>
    <row r="7" customFormat="false" ht="15" hidden="false" customHeight="true" outlineLevel="0" collapsed="false">
      <c r="A7" s="9" t="s">
        <v>4</v>
      </c>
      <c r="B7" s="9" t="s">
        <v>59</v>
      </c>
      <c r="C7" s="32" t="n">
        <v>6.5</v>
      </c>
      <c r="D7" s="32" t="n">
        <v>6.2</v>
      </c>
      <c r="E7" s="33" t="n">
        <f aca="false">D7-C7</f>
        <v>-0.3</v>
      </c>
      <c r="F7" s="26" t="n">
        <f aca="false">(D7-C7)/C7</f>
        <v>-0.0461538461538461</v>
      </c>
      <c r="G7" s="26" t="n">
        <f aca="false">ABS(F7)</f>
        <v>0.0461538461538461</v>
      </c>
      <c r="H7" s="34"/>
    </row>
    <row r="8" customFormat="false" ht="15" hidden="false" customHeight="true" outlineLevel="0" collapsed="false">
      <c r="A8" s="9" t="s">
        <v>5</v>
      </c>
      <c r="B8" s="9" t="s">
        <v>59</v>
      </c>
      <c r="C8" s="32" t="n">
        <v>6.1</v>
      </c>
      <c r="D8" s="32" t="n">
        <v>5.9</v>
      </c>
      <c r="E8" s="33" t="n">
        <f aca="false">D8-C8</f>
        <v>-0.199999999999999</v>
      </c>
      <c r="F8" s="26" t="n">
        <f aca="false">(D8-C8)/C8</f>
        <v>-0.0327868852459015</v>
      </c>
      <c r="G8" s="26" t="n">
        <f aca="false">ABS(F8)</f>
        <v>0.0327868852459015</v>
      </c>
      <c r="H8" s="34"/>
    </row>
    <row r="9" customFormat="false" ht="15" hidden="false" customHeight="true" outlineLevel="0" collapsed="false">
      <c r="A9" s="9" t="s">
        <v>6</v>
      </c>
      <c r="B9" s="9" t="s">
        <v>59</v>
      </c>
      <c r="C9" s="32" t="n">
        <v>5.8</v>
      </c>
      <c r="D9" s="32" t="n">
        <v>5.6</v>
      </c>
      <c r="E9" s="33" t="n">
        <f aca="false">D9-C9</f>
        <v>-0.2</v>
      </c>
      <c r="F9" s="26" t="n">
        <f aca="false">(D9-C9)/C9</f>
        <v>-0.0344827586206897</v>
      </c>
      <c r="G9" s="26" t="n">
        <f aca="false">ABS(F9)</f>
        <v>0.0344827586206897</v>
      </c>
      <c r="H9" s="34"/>
    </row>
    <row r="10" customFormat="false" ht="15" hidden="false" customHeight="true" outlineLevel="0" collapsed="false">
      <c r="A10" s="9" t="s">
        <v>3</v>
      </c>
      <c r="B10" s="9" t="s">
        <v>60</v>
      </c>
      <c r="C10" s="32" t="n">
        <v>0.42</v>
      </c>
      <c r="D10" s="32" t="n">
        <v>0.4</v>
      </c>
      <c r="E10" s="33" t="n">
        <f aca="false">D10-C10</f>
        <v>-0.02</v>
      </c>
      <c r="F10" s="26" t="n">
        <f aca="false">(D10-C10)/C10</f>
        <v>-0.0476190476190475</v>
      </c>
      <c r="G10" s="26" t="n">
        <f aca="false">ABS(F10)</f>
        <v>0.0476190476190475</v>
      </c>
      <c r="H10" s="34" t="n">
        <f aca="false">AVERAGE(G10:G13)</f>
        <v>0.0245650183150183</v>
      </c>
    </row>
    <row r="11" customFormat="false" ht="15" hidden="false" customHeight="true" outlineLevel="0" collapsed="false">
      <c r="A11" s="9" t="s">
        <v>4</v>
      </c>
      <c r="B11" s="9" t="s">
        <v>60</v>
      </c>
      <c r="C11" s="32" t="n">
        <v>0.4</v>
      </c>
      <c r="D11" s="32" t="n">
        <v>0.39</v>
      </c>
      <c r="E11" s="33" t="n">
        <f aca="false">D11-C11</f>
        <v>-0.01</v>
      </c>
      <c r="F11" s="26" t="n">
        <f aca="false">(D11-C11)/C11</f>
        <v>-0.025</v>
      </c>
      <c r="G11" s="26" t="n">
        <f aca="false">ABS(F11)</f>
        <v>0.025</v>
      </c>
      <c r="H11" s="34"/>
    </row>
    <row r="12" customFormat="false" ht="15" hidden="false" customHeight="true" outlineLevel="0" collapsed="false">
      <c r="A12" s="9" t="s">
        <v>5</v>
      </c>
      <c r="B12" s="9" t="s">
        <v>60</v>
      </c>
      <c r="C12" s="32" t="n">
        <v>0.39</v>
      </c>
      <c r="D12" s="32" t="n">
        <v>0.38</v>
      </c>
      <c r="E12" s="33" t="n">
        <f aca="false">D12-C12</f>
        <v>-0.01</v>
      </c>
      <c r="F12" s="26" t="n">
        <f aca="false">(D12-C12)/C12</f>
        <v>-0.0256410256410257</v>
      </c>
      <c r="G12" s="26" t="n">
        <f aca="false">ABS(F12)</f>
        <v>0.0256410256410257</v>
      </c>
      <c r="H12" s="34"/>
    </row>
    <row r="13" customFormat="false" ht="15" hidden="false" customHeight="true" outlineLevel="0" collapsed="false">
      <c r="A13" s="9" t="s">
        <v>6</v>
      </c>
      <c r="B13" s="9" t="s">
        <v>60</v>
      </c>
      <c r="C13" s="32" t="n">
        <v>0.38</v>
      </c>
      <c r="D13" s="32" t="n">
        <v>0.38</v>
      </c>
      <c r="E13" s="33" t="n">
        <f aca="false">D13-C13</f>
        <v>0</v>
      </c>
      <c r="F13" s="26" t="n">
        <f aca="false">(D13-C13)/C13</f>
        <v>0</v>
      </c>
      <c r="G13" s="26" t="n">
        <f aca="false">ABS(F13)</f>
        <v>0</v>
      </c>
      <c r="H13" s="34"/>
    </row>
    <row r="14" customFormat="false" ht="15" hidden="false" customHeight="true" outlineLevel="0" collapsed="false"/>
    <row r="15" customFormat="false" ht="15" hidden="false" customHeight="true" outlineLevel="0" collapsed="false">
      <c r="A15" s="4" t="s">
        <v>61</v>
      </c>
      <c r="B15" s="4"/>
      <c r="C15" s="4"/>
      <c r="D15" s="4"/>
      <c r="E15" s="4"/>
      <c r="F15" s="4"/>
      <c r="G15" s="4"/>
      <c r="H15" s="4"/>
    </row>
    <row r="16" customFormat="false" ht="23.25" hidden="false" customHeight="true" outlineLevel="0" collapsed="false"/>
    <row r="17" customFormat="false" ht="15" hidden="false" customHeight="true" outlineLevel="0" collapsed="false">
      <c r="A17" s="4" t="s">
        <v>62</v>
      </c>
      <c r="B17" s="4" t="s">
        <v>63</v>
      </c>
      <c r="C17" s="4" t="s">
        <v>64</v>
      </c>
      <c r="D17" s="4" t="s">
        <v>65</v>
      </c>
    </row>
    <row r="18" customFormat="false" ht="15" hidden="false" customHeight="true" outlineLevel="0" collapsed="false">
      <c r="A18" s="9" t="s">
        <v>66</v>
      </c>
      <c r="B18" s="35" t="s">
        <v>67</v>
      </c>
      <c r="C18" s="35" t="s">
        <v>68</v>
      </c>
      <c r="D18" s="35" t="s">
        <v>69</v>
      </c>
    </row>
    <row r="19" customFormat="false" ht="15" hidden="false" customHeight="true" outlineLevel="0" collapsed="false">
      <c r="A19" s="9" t="s">
        <v>70</v>
      </c>
      <c r="B19" s="35" t="s">
        <v>71</v>
      </c>
      <c r="C19" s="35" t="s">
        <v>72</v>
      </c>
      <c r="D19" s="35" t="s">
        <v>73</v>
      </c>
    </row>
    <row r="20" customFormat="false" ht="15" hidden="false" customHeight="true" outlineLevel="0" collapsed="false">
      <c r="A20" s="9" t="s">
        <v>74</v>
      </c>
      <c r="B20" s="35" t="s">
        <v>75</v>
      </c>
      <c r="C20" s="35" t="s">
        <v>76</v>
      </c>
      <c r="D20" s="35" t="s">
        <v>77</v>
      </c>
    </row>
    <row r="21" customFormat="false" ht="15" hidden="false" customHeight="true" outlineLevel="0" collapsed="false">
      <c r="A21" s="9" t="s">
        <v>78</v>
      </c>
      <c r="B21" s="35" t="s">
        <v>79</v>
      </c>
      <c r="C21" s="35" t="s">
        <v>80</v>
      </c>
      <c r="D21" s="35" t="s">
        <v>81</v>
      </c>
    </row>
    <row r="22" customFormat="false" ht="15" hidden="false" customHeight="true" outlineLevel="0" collapsed="false">
      <c r="A22" s="9" t="s">
        <v>82</v>
      </c>
      <c r="B22" s="35" t="s">
        <v>81</v>
      </c>
      <c r="C22" s="35" t="s">
        <v>83</v>
      </c>
      <c r="D22" s="35" t="s">
        <v>84</v>
      </c>
    </row>
  </sheetData>
  <mergeCells count="5">
    <mergeCell ref="A2:H2"/>
    <mergeCell ref="A3:H3"/>
    <mergeCell ref="H6:H9"/>
    <mergeCell ref="H10:H13"/>
    <mergeCell ref="A15:H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52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30" t="s">
        <v>85</v>
      </c>
      <c r="B2" s="30"/>
      <c r="C2" s="30"/>
      <c r="D2" s="30"/>
      <c r="E2" s="30"/>
    </row>
    <row r="3" customFormat="false" ht="20.25" hidden="false" customHeight="true" outlineLevel="0" collapsed="false">
      <c r="A3" s="3" t="s">
        <v>86</v>
      </c>
      <c r="B3" s="3"/>
      <c r="C3" s="3"/>
      <c r="D3" s="3"/>
      <c r="E3" s="3"/>
    </row>
    <row r="4" customFormat="false" ht="27.75" hidden="false" customHeight="true" outlineLevel="0" collapsed="false"/>
    <row r="5" customFormat="false" ht="42" hidden="false" customHeight="true" outlineLevel="0" collapsed="false">
      <c r="A5" s="4" t="s">
        <v>87</v>
      </c>
      <c r="B5" s="4" t="s">
        <v>88</v>
      </c>
      <c r="C5" s="4" t="s">
        <v>89</v>
      </c>
      <c r="D5" s="4" t="s">
        <v>90</v>
      </c>
      <c r="E5" s="4" t="s">
        <v>91</v>
      </c>
    </row>
    <row r="6" customFormat="false" ht="42" hidden="false" customHeight="true" outlineLevel="0" collapsed="false">
      <c r="A6" s="9" t="s">
        <v>92</v>
      </c>
      <c r="B6" s="22" t="n">
        <v>80</v>
      </c>
      <c r="C6" s="9" t="s">
        <v>31</v>
      </c>
      <c r="D6" s="9" t="s">
        <v>93</v>
      </c>
      <c r="E6" s="9" t="s">
        <v>31</v>
      </c>
    </row>
    <row r="7" customFormat="false" ht="42" hidden="false" customHeight="true" outlineLevel="0" collapsed="false">
      <c r="A7" s="9" t="s">
        <v>94</v>
      </c>
      <c r="B7" s="20" t="n">
        <v>-2.5</v>
      </c>
      <c r="C7" s="9" t="s">
        <v>4</v>
      </c>
      <c r="D7" s="9" t="s">
        <v>95</v>
      </c>
      <c r="E7" s="9" t="s">
        <v>96</v>
      </c>
    </row>
    <row r="8" customFormat="false" ht="42" hidden="false" customHeight="true" outlineLevel="0" collapsed="false">
      <c r="A8" s="9" t="s">
        <v>97</v>
      </c>
      <c r="B8" s="20" t="n">
        <v>-2</v>
      </c>
      <c r="C8" s="9" t="s">
        <v>8</v>
      </c>
      <c r="D8" s="9" t="s">
        <v>98</v>
      </c>
      <c r="E8" s="9" t="s">
        <v>99</v>
      </c>
    </row>
    <row r="9" customFormat="false" ht="42" hidden="false" customHeight="true" outlineLevel="0" collapsed="false">
      <c r="A9" s="9" t="s">
        <v>100</v>
      </c>
      <c r="B9" s="20" t="n">
        <v>-1.3</v>
      </c>
      <c r="C9" s="9" t="s">
        <v>11</v>
      </c>
      <c r="D9" s="9" t="s">
        <v>101</v>
      </c>
      <c r="E9" s="9" t="s">
        <v>102</v>
      </c>
    </row>
    <row r="10" customFormat="false" ht="42" hidden="false" customHeight="true" outlineLevel="0" collapsed="false">
      <c r="A10" s="9" t="s">
        <v>103</v>
      </c>
      <c r="B10" s="20" t="n">
        <v>-0.2</v>
      </c>
      <c r="C10" s="9" t="s">
        <v>104</v>
      </c>
      <c r="D10" s="9" t="s">
        <v>105</v>
      </c>
      <c r="E10" s="9" t="s">
        <v>31</v>
      </c>
    </row>
    <row r="11" customFormat="false" ht="15" hidden="false" customHeight="true" outlineLevel="0" collapsed="false">
      <c r="A11" s="9" t="s">
        <v>106</v>
      </c>
      <c r="B11" s="22" t="n">
        <v>74</v>
      </c>
      <c r="C11" s="9" t="s">
        <v>31</v>
      </c>
      <c r="D11" s="9" t="s">
        <v>107</v>
      </c>
      <c r="E11" s="9" t="s">
        <v>108</v>
      </c>
    </row>
    <row r="12" customFormat="false" ht="15" hidden="false" customHeight="true" outlineLevel="0" collapsed="false"/>
    <row r="13" customFormat="false" ht="15" hidden="false" customHeight="true" outlineLevel="0" collapsed="false">
      <c r="A13" s="9" t="s">
        <v>109</v>
      </c>
      <c r="B13" s="18" t="n">
        <f aca="false">B6+SUM(B7:B10)</f>
        <v>74</v>
      </c>
    </row>
    <row r="14" customFormat="false" ht="15" hidden="false" customHeight="true" outlineLevel="0" collapsed="false">
      <c r="A14" s="9" t="s">
        <v>110</v>
      </c>
      <c r="B14" s="17" t="n">
        <f aca="false">B13-B11</f>
        <v>0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52"/>
    <col collapsed="false" customWidth="true" hidden="false" outlineLevel="0" max="3" min="3" style="1" width="26"/>
    <col collapsed="false" customWidth="true" hidden="false" outlineLevel="0" max="4" min="4" style="1" width="52"/>
    <col collapsed="false" customWidth="true" hidden="false" outlineLevel="0" max="5" min="5" style="1" width="16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30" t="s">
        <v>111</v>
      </c>
      <c r="B2" s="30"/>
      <c r="C2" s="30"/>
      <c r="D2" s="30"/>
      <c r="E2" s="30"/>
    </row>
    <row r="3" customFormat="false" ht="20.25" hidden="false" customHeight="true" outlineLevel="0" collapsed="false">
      <c r="A3" s="3" t="s">
        <v>112</v>
      </c>
      <c r="B3" s="3"/>
      <c r="C3" s="3"/>
      <c r="D3" s="3"/>
      <c r="E3" s="3"/>
    </row>
    <row r="4" customFormat="false" ht="27.75" hidden="false" customHeight="true" outlineLevel="0" collapsed="false"/>
    <row r="5" customFormat="false" ht="37.5" hidden="false" customHeight="true" outlineLevel="0" collapsed="false">
      <c r="A5" s="4" t="s">
        <v>113</v>
      </c>
      <c r="B5" s="4" t="s">
        <v>114</v>
      </c>
      <c r="C5" s="4" t="s">
        <v>22</v>
      </c>
      <c r="D5" s="4" t="s">
        <v>115</v>
      </c>
      <c r="E5" s="4" t="s">
        <v>116</v>
      </c>
    </row>
    <row r="6" customFormat="false" ht="37.5" hidden="false" customHeight="true" outlineLevel="0" collapsed="false">
      <c r="A6" s="9" t="s">
        <v>117</v>
      </c>
      <c r="B6" s="9" t="s">
        <v>118</v>
      </c>
      <c r="C6" s="9" t="s">
        <v>119</v>
      </c>
      <c r="D6" s="9" t="s">
        <v>120</v>
      </c>
      <c r="E6" s="36" t="s">
        <v>121</v>
      </c>
    </row>
    <row r="7" customFormat="false" ht="37.5" hidden="false" customHeight="true" outlineLevel="0" collapsed="false">
      <c r="A7" s="9" t="s">
        <v>122</v>
      </c>
      <c r="B7" s="9" t="s">
        <v>123</v>
      </c>
      <c r="C7" s="9" t="s">
        <v>124</v>
      </c>
      <c r="D7" s="9" t="s">
        <v>125</v>
      </c>
      <c r="E7" s="36" t="s">
        <v>126</v>
      </c>
    </row>
    <row r="8" customFormat="false" ht="37.5" hidden="false" customHeight="true" outlineLevel="0" collapsed="false">
      <c r="A8" s="9" t="s">
        <v>127</v>
      </c>
      <c r="B8" s="9" t="s">
        <v>128</v>
      </c>
      <c r="C8" s="9" t="s">
        <v>129</v>
      </c>
      <c r="D8" s="9" t="s">
        <v>130</v>
      </c>
      <c r="E8" s="36" t="s">
        <v>131</v>
      </c>
    </row>
    <row r="9" customFormat="false" ht="37.5" hidden="false" customHeight="true" outlineLevel="0" collapsed="false">
      <c r="A9" s="9" t="s">
        <v>132</v>
      </c>
      <c r="B9" s="9" t="s">
        <v>133</v>
      </c>
      <c r="C9" s="9" t="s">
        <v>134</v>
      </c>
      <c r="D9" s="9" t="s">
        <v>135</v>
      </c>
      <c r="E9" s="36" t="s">
        <v>136</v>
      </c>
    </row>
    <row r="10" customFormat="false" ht="37.5" hidden="false" customHeight="true" outlineLevel="0" collapsed="false">
      <c r="A10" s="9" t="s">
        <v>137</v>
      </c>
      <c r="B10" s="9" t="s">
        <v>138</v>
      </c>
      <c r="C10" s="9" t="s">
        <v>139</v>
      </c>
      <c r="D10" s="9" t="s">
        <v>140</v>
      </c>
      <c r="E10" s="36" t="s">
        <v>141</v>
      </c>
    </row>
    <row r="11" customFormat="false" ht="37.5" hidden="false" customHeight="true" outlineLevel="0" collapsed="false">
      <c r="A11" s="9" t="s">
        <v>142</v>
      </c>
      <c r="B11" s="9" t="s">
        <v>143</v>
      </c>
      <c r="C11" s="9" t="s">
        <v>144</v>
      </c>
      <c r="D11" s="9" t="s">
        <v>145</v>
      </c>
      <c r="E11" s="36" t="s">
        <v>146</v>
      </c>
    </row>
    <row r="12" customFormat="false" ht="15" hidden="false" customHeight="true" outlineLevel="0" collapsed="false">
      <c r="A12" s="9" t="s">
        <v>147</v>
      </c>
      <c r="B12" s="9" t="s">
        <v>148</v>
      </c>
      <c r="C12" s="9" t="s">
        <v>149</v>
      </c>
      <c r="D12" s="9" t="s">
        <v>150</v>
      </c>
      <c r="E12" s="36" t="s">
        <v>151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13" min="2" style="1" width="8"/>
    <col collapsed="false" customWidth="true" hidden="false" outlineLevel="0" max="14" min="14" style="1" width="11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customFormat="false" ht="20.25" hidden="false" customHeight="true" outlineLevel="0" collapsed="false">
      <c r="A3" s="3" t="s">
        <v>153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" hidden="false" customHeight="true" outlineLevel="0" collapsed="false"/>
    <row r="5" customFormat="false" ht="15" hidden="false" customHeight="true" outlineLevel="0" collapsed="false">
      <c r="A5" s="9" t="s">
        <v>43</v>
      </c>
      <c r="B5" s="4" t="s">
        <v>154</v>
      </c>
      <c r="C5" s="4" t="s">
        <v>155</v>
      </c>
      <c r="D5" s="4" t="s">
        <v>156</v>
      </c>
      <c r="E5" s="4" t="s">
        <v>157</v>
      </c>
      <c r="F5" s="4" t="s">
        <v>158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  <c r="L5" s="4" t="s">
        <v>164</v>
      </c>
      <c r="M5" s="4" t="s">
        <v>165</v>
      </c>
      <c r="N5" s="4" t="s">
        <v>166</v>
      </c>
    </row>
    <row r="6" customFormat="false" ht="15" hidden="false" customHeight="true" outlineLevel="0" collapsed="false">
      <c r="A6" s="9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5" t="n">
        <f aca="false">SUM(B6:M6)</f>
        <v>0</v>
      </c>
    </row>
    <row r="7" customFormat="false" ht="15" hidden="false" customHeight="true" outlineLevel="0" collapsed="false">
      <c r="A7" s="9" t="s">
        <v>167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5" t="n">
        <f aca="false">SUM(B7:M7)</f>
        <v>0</v>
      </c>
    </row>
    <row r="8" customFormat="false" ht="15" hidden="false" customHeight="true" outlineLevel="0" collapsed="false">
      <c r="A8" s="9" t="s">
        <v>168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5" t="n">
        <f aca="false">SUM(B8:M8)</f>
        <v>0</v>
      </c>
    </row>
    <row r="9" customFormat="false" ht="15" hidden="false" customHeight="true" outlineLevel="0" collapsed="false">
      <c r="A9" s="9" t="s">
        <v>169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5" t="n">
        <f aca="false">SUM(B9:M9)</f>
        <v>0</v>
      </c>
    </row>
    <row r="10" customFormat="false" ht="15" hidden="false" customHeight="true" outlineLevel="0" collapsed="false">
      <c r="A10" s="9" t="s">
        <v>170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5" t="n">
        <f aca="false">SUM(B10:M10)</f>
        <v>0</v>
      </c>
    </row>
    <row r="11" customFormat="false" ht="15" hidden="false" customHeight="true" outlineLevel="0" collapsed="false">
      <c r="A11" s="9" t="s">
        <v>171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5" t="n">
        <f aca="false">SUM(B11:M11)</f>
        <v>0</v>
      </c>
    </row>
    <row r="12" customFormat="false" ht="15" hidden="false" customHeight="true" outlineLevel="0" collapsed="false">
      <c r="A12" s="9" t="s">
        <v>172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5" t="n">
        <f aca="false">SUM(B12:M12)</f>
        <v>0</v>
      </c>
    </row>
  </sheetData>
  <mergeCells count="2">
    <mergeCell ref="A2:N2"/>
    <mergeCell ref="A3:N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2026-05-14T13:25:18Z</dcterms:created>
  <dc:creator>openpyxl</dc:creator>
  <dc:description/>
  <dc:language>en-US</dc:language>
  <cp:lastModifiedBy/>
  <dcterms:modified xsi:type="dcterms:W3CDTF">2026-05-15T03:41:41Z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