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drawings/drawing2.xml" ContentType="application/vnd.openxmlformats-officedocument.drawing+xml"/>
  <Override PartName="/xl/drawings/vmlDrawing2.vml" ContentType="application/vnd.openxmlformats-officedocument.vmlDrawing"/>
  <Override PartName="/xl/drawings/drawing4.xml" ContentType="application/vnd.openxmlformats-officedocument.drawing+xml"/>
  <Override PartName="/xl/drawings/vmlDrawing3.vml" ContentType="application/vnd.openxmlformats-officedocument.vmlDrawing"/>
  <Override PartName="/xl/drawings/drawing5.xml" ContentType="application/vnd.openxmlformats-officedocument.drawing+xml"/>
  <Override PartName="/xl/drawings/drawing3.xml" ContentType="application/vnd.openxmlformats-officedocument.drawing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4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ostura" sheetId="1" state="visible" r:id="rId3"/>
    <sheet name="Modelo LRP" sheetId="2" state="visible" r:id="rId4"/>
    <sheet name="Brecha mercado" sheetId="3" state="visible" r:id="rId5"/>
    <sheet name="3 escenarios" sheetId="4" state="visible" r:id="rId6"/>
    <sheet name="Tracker trimestral" sheetId="5" state="visible" r:id="rId7"/>
    <sheet name="Tu LRP" sheetId="6" state="visible" r:id="rId8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 xmlns:xdr="http://schemas.openxmlformats.org/drawingml/2006/spreadsheetDrawing">
  <authors>
    <author>deabaco</author>
  </authors>
  <commentList>
    <comment ref="B14" authorId="0">
      <text>
        <r>
          <rPr>
            <sz val="10"/>
            <rFont val="Arial"/>
            <family val="2"/>
          </rPr>
          <t xml:space="preserve">Cambia a 'Defender', 'Extender' o 'Disrumpir' para activar drivers correspondientes en el Modelo LRP. La hoja 'Modelo LRP' lee este valor.</t>
        </r>
      </text>
    </comment>
  </commentList>
</comments>
</file>

<file path=xl/comments2.xml><?xml version="1.0" encoding="utf-8"?>
<comments xmlns="http://schemas.openxmlformats.org/spreadsheetml/2006/main" xmlns:xdr="http://schemas.openxmlformats.org/drawingml/2006/spreadsheetDrawing">
  <authors>
    <author>deabaco</author>
  </authors>
  <commentList>
    <comment ref="H24" authorId="0">
      <text>
        <r>
          <rPr>
            <sz val="10"/>
            <rFont val="Arial"/>
            <family val="2"/>
          </rPr>
          <t xml:space="preserve">Capital generado en 5 años. Compara con capacidad de inversión necesaria (M&amp;A + capex + dividendos). Conecta con Pillar 6 — asignación de capital.</t>
        </r>
      </text>
    </comment>
  </commentList>
</comments>
</file>

<file path=xl/comments6.xml><?xml version="1.0" encoding="utf-8"?>
<comments xmlns="http://schemas.openxmlformats.org/spreadsheetml/2006/main" xmlns:xdr="http://schemas.openxmlformats.org/drawingml/2006/spreadsheetDrawing">
  <authors>
    <author>deabaco</author>
  </authors>
  <commentList>
    <comment ref="B5" authorId="0">
      <text>
        <r>
          <rPr>
            <sz val="10"/>
            <rFont val="Arial"/>
            <family val="2"/>
          </rPr>
          <t xml:space="preserve">Defender / Extender / Disrumpir.</t>
        </r>
      </text>
    </comment>
    <comment ref="B7" authorId="0">
      <text>
        <r>
          <rPr>
            <sz val="10"/>
            <rFont val="Arial"/>
            <family val="2"/>
          </rPr>
          <t xml:space="preserve">Crecimiento del mercado en tu industria/geografía para mantener posición.</t>
        </r>
      </text>
    </comment>
  </commentList>
</comments>
</file>

<file path=xl/sharedStrings.xml><?xml version="1.0" encoding="utf-8"?>
<sst xmlns="http://schemas.openxmlformats.org/spreadsheetml/2006/main" count="159" uniqueCount="149">
  <si>
    <t xml:space="preserve">deabaco · Andina · LRP design · postura estratégica primero, números después · Módulo 2.1</t>
  </si>
  <si>
    <t xml:space="preserve">Antes de tocar Excel, el directorio elige postura: Defender, Extender o Disrumpir. Cada postura define drivers distintos. El error más caro: presupuestar +5% anual sin elegir postura — el resultado es un Excel que el directorio aprueba una vez y nadie vuelve a abrir.</t>
  </si>
  <si>
    <t xml:space="preserve">Postura</t>
  </si>
  <si>
    <t xml:space="preserve">Tesis</t>
  </si>
  <si>
    <t xml:space="preserve">Crecimiento orgánico</t>
  </si>
  <si>
    <t xml:space="preserve">M&amp;A</t>
  </si>
  <si>
    <t xml:space="preserve">Pricing</t>
  </si>
  <si>
    <t xml:space="preserve">CAGR total</t>
  </si>
  <si>
    <t xml:space="preserve">Defender</t>
  </si>
  <si>
    <t xml:space="preserve">Proteger market share existente. Crecimiento conservador, M&amp;A defensivo, pricing disciplinado.</t>
  </si>
  <si>
    <t xml:space="preserve">4.0%</t>
  </si>
  <si>
    <t xml:space="preserve">2.0%</t>
  </si>
  <si>
    <t xml:space="preserve">1.5%</t>
  </si>
  <si>
    <t xml:space="preserve">7.5%</t>
  </si>
  <si>
    <t xml:space="preserve">Extender</t>
  </si>
  <si>
    <t xml:space="preserve">Crecer agresivamente en mercados adyacentes (México, Colombia). Mix balanceado de orgánico + M&amp;A.</t>
  </si>
  <si>
    <t xml:space="preserve">7.0%</t>
  </si>
  <si>
    <t xml:space="preserve">5.0%</t>
  </si>
  <si>
    <t xml:space="preserve">14.0%</t>
  </si>
  <si>
    <t xml:space="preserve">Disrumpir</t>
  </si>
  <si>
    <t xml:space="preserve">Reinventar el modelo (DTC, marca premium global). Agresivo en orgánico, M&amp;A oportunístico, pricing premium.</t>
  </si>
  <si>
    <t xml:space="preserve">12.0%</t>
  </si>
  <si>
    <t xml:space="preserve">3.0%</t>
  </si>
  <si>
    <t xml:space="preserve">22.0%</t>
  </si>
  <si>
    <t xml:space="preserve">Mercado exige (CAGR)</t>
  </si>
  <si>
    <t xml:space="preserve">Crecimiento del mercado café LATAM 2026-2031 (necesario para mantener posición). Si tu LRP queda 30% abajo de esta línea, estás aceptando perder posición — y eso debe declararse explícitamente al directorio, no esconderse en un Excel 'conservador'.</t>
  </si>
  <si>
    <t xml:space="preserve">8.0%</t>
  </si>
  <si>
    <t xml:space="preserve">Postura elegida para este LRP</t>
  </si>
  <si>
    <t xml:space="preserve">Postura activa</t>
  </si>
  <si>
    <t xml:space="preserve">Regla mental: si tu LRP no genera incomodidad en el directorio, no es estratégico — es proyección. La incomodidad correcta no es por números altos o bajos; es por coherencia con la postura.</t>
  </si>
  <si>
    <t xml:space="preserve">Modelo LRP 5 años — Andina S.A. — caso base</t>
  </si>
  <si>
    <t xml:space="preserve">Modelo driver-based. Cambia los inputs ámbar (drivers) y todo se recalcula. Los drivers se inicializan según la postura elegida en hoja 'Postura'. Y0 = 2025 (cierre). Y1-Y5 = 2026-2030. Andina FMCG con $200M revenue Y0.</t>
  </si>
  <si>
    <t xml:space="preserve">Línea / Driver</t>
  </si>
  <si>
    <t xml:space="preserve">Y0 2025</t>
  </si>
  <si>
    <t xml:space="preserve">Y1 2026</t>
  </si>
  <si>
    <t xml:space="preserve">Y2 2027</t>
  </si>
  <si>
    <t xml:space="preserve">Y3 2028</t>
  </si>
  <si>
    <t xml:space="preserve">Y4 2029</t>
  </si>
  <si>
    <t xml:space="preserve">Y5 2030</t>
  </si>
  <si>
    <t xml:space="preserve">CAGR 5y</t>
  </si>
  <si>
    <t xml:space="preserve">Notas</t>
  </si>
  <si>
    <t xml:space="preserve">DRIVERS</t>
  </si>
  <si>
    <t xml:space="preserve">Volumen orgánico (% YoY)</t>
  </si>
  <si>
    <t xml:space="preserve">—</t>
  </si>
  <si>
    <t xml:space="preserve">Postura Extender: 7% (módulo)</t>
  </si>
  <si>
    <t xml:space="preserve">Pricing (% YoY)</t>
  </si>
  <si>
    <t xml:space="preserve">Postura Extender: 2%</t>
  </si>
  <si>
    <t xml:space="preserve">M&amp;A inorgánico (% revenue Y0)</t>
  </si>
  <si>
    <t xml:space="preserve">Postura Extender: 5%</t>
  </si>
  <si>
    <t xml:space="preserve">Gross margin %</t>
  </si>
  <si>
    <t xml:space="preserve">Mix premium + escala</t>
  </si>
  <si>
    <t xml:space="preserve">SG&amp;A % revenue</t>
  </si>
  <si>
    <t xml:space="preserve">Apalancamiento operativo modesto</t>
  </si>
  <si>
    <t xml:space="preserve">Capex % revenue</t>
  </si>
  <si>
    <t xml:space="preserve">Inversión front-loaded por M&amp;A</t>
  </si>
  <si>
    <t xml:space="preserve">Tax rate efectivo</t>
  </si>
  <si>
    <t xml:space="preserve">Chile First Cat 27% (DL 824)</t>
  </si>
  <si>
    <t xml:space="preserve">P&amp;L PROYECTADO · USD millones</t>
  </si>
  <si>
    <t xml:space="preserve">Ingresos</t>
  </si>
  <si>
    <t xml:space="preserve">Y0 input. Y1+ = prior × (1+vol+price+M&amp;A).</t>
  </si>
  <si>
    <t xml:space="preserve">Costo de ventas (COGS)</t>
  </si>
  <si>
    <t xml:space="preserve">Resultado bruto</t>
  </si>
  <si>
    <t xml:space="preserve">    Margen bruto (%)</t>
  </si>
  <si>
    <t xml:space="preserve">Gastos de operación (SG&amp;A)</t>
  </si>
  <si>
    <t xml:space="preserve">    SG&amp;A / Ingresos (%)</t>
  </si>
  <si>
    <t xml:space="preserve">EBITDA</t>
  </si>
  <si>
    <t xml:space="preserve">    Margen EBITDA (%)</t>
  </si>
  <si>
    <t xml:space="preserve">Capex</t>
  </si>
  <si>
    <t xml:space="preserve">Inversión front-loaded por M&amp;A.</t>
  </si>
  <si>
    <t xml:space="preserve">Impuesto (sobre EBITDA proxy)</t>
  </si>
  <si>
    <t xml:space="preserve">Chile First Cat 27% (DL 824).</t>
  </si>
  <si>
    <t xml:space="preserve">FCF a la firma</t>
  </si>
  <si>
    <t xml:space="preserve">FCFF = EBITDA − Capex − Tax.</t>
  </si>
  <si>
    <t xml:space="preserve">VERIFICACIONES · cada columna valida su año</t>
  </si>
  <si>
    <t xml:space="preserve">Resultado bruto = Ingresos − COGS</t>
  </si>
  <si>
    <t xml:space="preserve">EBITDA = Resultado bruto − SG&amp;A</t>
  </si>
  <si>
    <t xml:space="preserve">Margen bruto × Ingresos ≈ Resultado bruto</t>
  </si>
  <si>
    <t xml:space="preserve">FCF = EBITDA − Capex − Impuesto</t>
  </si>
  <si>
    <t xml:space="preserve">Brecha al mercado — ¿tu LRP llega a donde el mercado te exige estar?</t>
  </si>
  <si>
    <t xml:space="preserve">Mercado café LATAM crece 8% CAGR. Tu LRP debe llegar al menos a $200M × 1.08^5 = $294M en Y5 para mantener posición. Si queda abajo, declaras explícitamente la decisión de ceder posición. Si queda muy arriba, el directorio cuestiona ejecutabilidad.</t>
  </si>
  <si>
    <t xml:space="preserve">Métrica</t>
  </si>
  <si>
    <t xml:space="preserve">Y0</t>
  </si>
  <si>
    <t xml:space="preserve">Y1</t>
  </si>
  <si>
    <t xml:space="preserve">Y2</t>
  </si>
  <si>
    <t xml:space="preserve">Y3</t>
  </si>
  <si>
    <t xml:space="preserve">Y4</t>
  </si>
  <si>
    <t xml:space="preserve">Y5</t>
  </si>
  <si>
    <t xml:space="preserve">Brecha Y5</t>
  </si>
  <si>
    <t xml:space="preserve">Mercado exige ($M)</t>
  </si>
  <si>
    <t xml:space="preserve">Tu LRP ($M)</t>
  </si>
  <si>
    <t xml:space="preserve">Brecha vs mercado (%)</t>
  </si>
  <si>
    <t xml:space="preserve">Lectura para directorio</t>
  </si>
  <si>
    <t xml:space="preserve">Status del LRP</t>
  </si>
  <si>
    <t xml:space="preserve">La regla del CFO maduro: si tu LRP queda 15% abajo del mercado, NO lo escondas. Articúlalo al directorio: 'este LRP refleja postura Defender. Implica ceder 4% de posición de mercado en 5 años. ¿Es la decisión consciente del directorio?' Esa pregunta cambia el LRP de ejercicio de Excel a documento estratégico.</t>
  </si>
  <si>
    <t xml:space="preserve">Tres escenarios — caso base no es suficiente para el directorio</t>
  </si>
  <si>
    <t xml:space="preserve">El LRP que se aprueba es el caso central, pero se acompaña SIEMPRE con optimista (postura ejecutada bien) y estrés (postura no funciona, recortes necesarios). Sin escenarios, no es plan estratégico — es punto en un eje.</t>
  </si>
  <si>
    <t xml:space="preserve">Métrica Y5</t>
  </si>
  <si>
    <t xml:space="preserve">Base (Extender)</t>
  </si>
  <si>
    <t xml:space="preserve">Optimista</t>
  </si>
  <si>
    <t xml:space="preserve">Estrés</t>
  </si>
  <si>
    <t xml:space="preserve">Comentario</t>
  </si>
  <si>
    <t xml:space="preserve">Revenue Y5 ($M)</t>
  </si>
  <si>
    <t xml:space="preserve">Optimista: M&amp;A acelerado + share gain. Estrés: recesión + 1 M&amp;A falla.</t>
  </si>
  <si>
    <t xml:space="preserve">EBITDA margin Y5 (%)</t>
  </si>
  <si>
    <t xml:space="preserve">Optimista: leverage opex + mix premium. Estrés: pricing pressure + costos.</t>
  </si>
  <si>
    <t xml:space="preserve">EBITDA Y5 ($M)</t>
  </si>
  <si>
    <t xml:space="preserve">Compuesto de revenue × margin.</t>
  </si>
  <si>
    <t xml:space="preserve">FCF acumulado 5y ($M)</t>
  </si>
  <si>
    <t xml:space="preserve">FCF cae más que proporcional en estrés — capex no se recorta de inmediato.</t>
  </si>
  <si>
    <t xml:space="preserve">Brecha vs mercado Y5</t>
  </si>
  <si>
    <t xml:space="preserve">¿En qué escenario cedo posición?</t>
  </si>
  <si>
    <t xml:space="preserve">Capacidad inversión M&amp;A</t>
  </si>
  <si>
    <t xml:space="preserve">&gt;$200M</t>
  </si>
  <si>
    <t xml:space="preserve">$300M+</t>
  </si>
  <si>
    <t xml:space="preserve">&lt;$100M</t>
  </si>
  <si>
    <t xml:space="preserve">Estrés gatilla pausa de M&amp;A y posible refinanciamiento.</t>
  </si>
  <si>
    <t xml:space="preserve">Acción si pasa</t>
  </si>
  <si>
    <t xml:space="preserve">Ejecutar plan</t>
  </si>
  <si>
    <t xml:space="preserve">Acelerar M&amp;A; revisar share buyback</t>
  </si>
  <si>
    <t xml:space="preserve">Pause M&amp;A; recortar SG&amp;A 5%; suspender dividendos</t>
  </si>
  <si>
    <t xml:space="preserve">Documentado ANTES, no improvisado.</t>
  </si>
  <si>
    <t xml:space="preserve">Tracker trimestral — actuales vs LRP — Andina 2026</t>
  </si>
  <si>
    <t xml:space="preserve">Si el LRP se aprueba y nunca más se mide, fue ejercicio. Si se mide y los desvíos disparan acción correctiva, es plan vivo. Cadencia trimestral mínima. Desvío &gt;10% acumulado o &gt;15% en un trimestre dispara revisión formal.</t>
  </si>
  <si>
    <t xml:space="preserve">Trimestre</t>
  </si>
  <si>
    <t xml:space="preserve">Revenue LRP ($M)</t>
  </si>
  <si>
    <t xml:space="preserve">Revenue real ($M)</t>
  </si>
  <si>
    <t xml:space="preserve">Desvío %</t>
  </si>
  <si>
    <t xml:space="preserve">EBITDA LRP ($M)</t>
  </si>
  <si>
    <t xml:space="preserve">EBITDA real ($M)</t>
  </si>
  <si>
    <t xml:space="preserve">Estado</t>
  </si>
  <si>
    <t xml:space="preserve">Q1 2026</t>
  </si>
  <si>
    <t xml:space="preserve">Q2 2026</t>
  </si>
  <si>
    <t xml:space="preserve">Q3 2026</t>
  </si>
  <si>
    <t xml:space="preserve">Q4 2026</t>
  </si>
  <si>
    <t xml:space="preserve">Diagnóstico cuando hay desvío material (&gt;10% acumulado o &gt;15% trimestral)</t>
  </si>
  <si>
    <t xml:space="preserve">Tres causas posibles: (1) Ejecución (corrige acciones específicas). (2) Condiciones de mercado (revisa supuestos top-down). (3) Supuestos malos del LRP original (aprende para refresh anual). Reescribir el LRP sin diagnosticar = ejercicio cosmético. Diagnostica PRIMERO.</t>
  </si>
  <si>
    <t xml:space="preserve">Tu LRP — empieza con postura, no con Excel</t>
  </si>
  <si>
    <t xml:space="preserve">Antes de tocar este modelo: ¿qué postura toma tu empresa? Sin esa decisión del directorio, los drivers reflejan tu sesgo. Después de la sesión, copia la estructura de la hoja 'Modelo LRP' a esta pestaña y ajusta drivers a tu negocio.</t>
  </si>
  <si>
    <t xml:space="preserve">Postura elegida</t>
  </si>
  <si>
    <t xml:space="preserve">Revenue Y0 ($M)</t>
  </si>
  <si>
    <t xml:space="preserve">Mercado exige CAGR</t>
  </si>
  <si>
    <t xml:space="preserve">Crecimiento orgánico anual</t>
  </si>
  <si>
    <t xml:space="preserve">M&amp;A anual</t>
  </si>
  <si>
    <t xml:space="preserve">Pricing anual</t>
  </si>
  <si>
    <t xml:space="preserve">CAGR total LRP</t>
  </si>
  <si>
    <t xml:space="preserve">Revenue Y5 proyectado</t>
  </si>
  <si>
    <t xml:space="preserve">Revenue Y5 mercado requiere</t>
  </si>
  <si>
    <t xml:space="preserve">Brecha Y5 ($)</t>
  </si>
  <si>
    <t xml:space="preserve">Brecha Y5 (%)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</si>
</sst>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0.0%"/>
    <numFmt numFmtId="166" formatCode="#,##0.0;\(#,##0.0\);\-"/>
    <numFmt numFmtId="167" formatCode="0.0%;\(0.0%\);\-"/>
    <numFmt numFmtId="168" formatCode="\$#,##0"/>
    <numFmt numFmtId="169" formatCode="\$#,##0;[RED]&quot;($&quot;#,##0\)"/>
    <numFmt numFmtId="170" formatCode="\$#,##0.0"/>
  </numFmts>
  <fonts count="22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u val="single"/>
      <sz val="12"/>
      <color rgb="FFFFFFFF"/>
      <name val="Calibri"/>
      <family val="0"/>
      <charset val="1"/>
    </font>
    <font>
      <i val="true"/>
      <sz val="10"/>
      <color rgb="FF7A8499"/>
      <name val="Calibri"/>
      <family val="0"/>
      <charset val="1"/>
    </font>
    <font>
      <b val="true"/>
      <sz val="11"/>
      <color rgb="FF0A2540"/>
      <name val="Calibri"/>
      <family val="0"/>
      <charset val="1"/>
    </font>
    <font>
      <sz val="11"/>
      <color rgb="FF0A2540"/>
      <name val="Calibri"/>
      <family val="0"/>
      <charset val="1"/>
    </font>
    <font>
      <b val="true"/>
      <sz val="14"/>
      <color rgb="FF0A2540"/>
      <name val="Calibri"/>
      <family val="0"/>
      <charset val="1"/>
    </font>
    <font>
      <sz val="10"/>
      <name val="Arial"/>
      <family val="2"/>
    </font>
    <font>
      <b val="true"/>
      <sz val="12"/>
      <color rgb="FFFFFFFF"/>
      <name val="Calibri"/>
      <family val="0"/>
      <charset val="1"/>
    </font>
    <font>
      <b val="true"/>
      <sz val="10"/>
      <color rgb="FF0F1F40"/>
      <name val="Arial"/>
      <family val="0"/>
      <charset val="1"/>
    </font>
    <font>
      <sz val="11"/>
      <name val="Cambria"/>
      <family val="0"/>
      <charset val="1"/>
    </font>
    <font>
      <b val="true"/>
      <sz val="11"/>
      <color rgb="FF374151"/>
      <name val="Arial"/>
      <family val="0"/>
      <charset val="1"/>
    </font>
    <font>
      <b val="true"/>
      <sz val="11"/>
      <color rgb="FF0000FF"/>
      <name val="Arial"/>
      <family val="0"/>
      <charset val="1"/>
    </font>
    <font>
      <i val="true"/>
      <sz val="10"/>
      <color rgb="FF6B7280"/>
      <name val="Arial"/>
      <family val="0"/>
      <charset val="1"/>
    </font>
    <font>
      <sz val="11"/>
      <color rgb="FF374151"/>
      <name val="Arial"/>
      <family val="0"/>
      <charset val="1"/>
    </font>
    <font>
      <b val="true"/>
      <sz val="10"/>
      <color rgb="FFA32D2D"/>
      <name val="Arial"/>
      <family val="0"/>
      <charset val="1"/>
    </font>
    <font>
      <sz val="10"/>
      <color rgb="FF374151"/>
      <name val="Arial"/>
      <family val="0"/>
      <charset val="1"/>
    </font>
    <font>
      <sz val="10"/>
      <color rgb="FF3B6D11"/>
      <name val="Arial"/>
      <family val="0"/>
      <charset val="1"/>
    </font>
    <font>
      <b val="true"/>
      <sz val="13"/>
      <color rgb="FF0A2540"/>
      <name val="Calibri"/>
      <family val="0"/>
      <charset val="1"/>
    </font>
    <font>
      <b val="true"/>
      <sz val="12"/>
      <color rgb="FF0A2540"/>
      <name val="Calibri"/>
      <family val="0"/>
      <charset val="1"/>
    </font>
  </fonts>
  <fills count="7">
    <fill>
      <patternFill patternType="none"/>
    </fill>
    <fill>
      <patternFill patternType="gray125"/>
    </fill>
    <fill>
      <patternFill patternType="solid">
        <fgColor rgb="FF0A2540"/>
        <bgColor rgb="FF0F1F40"/>
      </patternFill>
    </fill>
    <fill>
      <patternFill patternType="solid">
        <fgColor rgb="FFDCC4A4"/>
        <bgColor rgb="FFC9CFD8"/>
      </patternFill>
    </fill>
    <fill>
      <patternFill patternType="solid">
        <fgColor rgb="FFFAF6F0"/>
        <bgColor rgb="FFF2F2F2"/>
      </patternFill>
    </fill>
    <fill>
      <patternFill patternType="solid">
        <fgColor rgb="FFF2F2F2"/>
        <bgColor rgb="FFFAF6F0"/>
      </patternFill>
    </fill>
    <fill>
      <patternFill patternType="solid">
        <fgColor rgb="FFFFF4D6"/>
        <bgColor rgb="FFFAF6F0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C9CFD8"/>
      </left>
      <right style="thin">
        <color rgb="FFC9CFD8"/>
      </right>
      <top style="thin">
        <color rgb="FFC9CFD8"/>
      </top>
      <bottom style="thin">
        <color rgb="FFC9CFD8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3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4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4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5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6" fillId="5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8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7" fillId="6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5" fontId="7" fillId="6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1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13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13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1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1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1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0" fillId="5" borderId="1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5" borderId="1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6" fillId="5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0" fillId="5" borderId="1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6" fillId="5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0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7" fillId="5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5" fontId="7" fillId="5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70" fontId="7" fillId="5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70" fontId="7" fillId="6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8" fontId="7" fillId="6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9" fontId="7" fillId="5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21" fillId="5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">
    <dxf>
      <fill>
        <patternFill>
          <bgColor rgb="FFFBE3E3"/>
        </patternFill>
      </fill>
    </dxf>
    <dxf>
      <fill>
        <patternFill>
          <bgColor rgb="FFE8F4E8"/>
        </patternFill>
      </fill>
    </dxf>
    <dxf>
      <fill>
        <patternFill>
          <bgColor rgb="FFFFF4D6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3B6D11"/>
      <rgbColor rgb="FF000080"/>
      <rgbColor rgb="FF808000"/>
      <rgbColor rgb="FF800080"/>
      <rgbColor rgb="FF008080"/>
      <rgbColor rgb="FFDCC4A4"/>
      <rgbColor rgb="FF7A8499"/>
      <rgbColor rgb="FF9999FF"/>
      <rgbColor rgb="FF993366"/>
      <rgbColor rgb="FFFFF4D6"/>
      <rgbColor rgb="FFE8F4E8"/>
      <rgbColor rgb="FF660066"/>
      <rgbColor rgb="FFFF8080"/>
      <rgbColor rgb="FF0066CC"/>
      <rgbColor rgb="FFC9CFD8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2F2F2"/>
      <rgbColor rgb="FFFAF6F0"/>
      <rgbColor rgb="FFFFFF99"/>
      <rgbColor rgb="FF99CCFF"/>
      <rgbColor rgb="FFFF99CC"/>
      <rgbColor rgb="FFCC99FF"/>
      <rgbColor rgb="FFFBE3E3"/>
      <rgbColor rgb="FF3366FF"/>
      <rgbColor rgb="FF33CCCC"/>
      <rgbColor rgb="FF99CC00"/>
      <rgbColor rgb="FFFFCC00"/>
      <rgbColor rgb="FFFF9900"/>
      <rgbColor rgb="FFFF6600"/>
      <rgbColor rgb="FF6B7280"/>
      <rgbColor rgb="FF969696"/>
      <rgbColor rgb="FF0A2540"/>
      <rgbColor rgb="FF339966"/>
      <rgbColor rgb="FF0F1F40"/>
      <rgbColor rgb="FF333300"/>
      <rgbColor rgb="FFA32D2D"/>
      <rgbColor rgb="FF993366"/>
      <rgbColor rgb="FF333399"/>
      <rgbColor rgb="FF374151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5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6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57240</xdr:colOff>
      <xdr:row>0</xdr:row>
      <xdr:rowOff>57240</xdr:rowOff>
    </xdr:from>
    <xdr:to>
      <xdr:col>0</xdr:col>
      <xdr:colOff>819000</xdr:colOff>
      <xdr:row>0</xdr:row>
      <xdr:rowOff>218880</xdr:rowOff>
    </xdr:to>
    <xdr:pic>
      <xdr:nvPicPr>
        <xdr:cNvPr id="1" name="Image 1" descr="Picture"/>
        <xdr:cNvPicPr/>
      </xdr:nvPicPr>
      <xdr:blipFill>
        <a:blip r:embed="rId1"/>
        <a:stretch/>
      </xdr:blipFill>
      <xdr:spPr>
        <a:xfrm>
          <a:off x="57240" y="57240"/>
          <a:ext cx="761760" cy="16164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57240</xdr:colOff>
      <xdr:row>0</xdr:row>
      <xdr:rowOff>57240</xdr:rowOff>
    </xdr:from>
    <xdr:to>
      <xdr:col>0</xdr:col>
      <xdr:colOff>819000</xdr:colOff>
      <xdr:row>0</xdr:row>
      <xdr:rowOff>218880</xdr:rowOff>
    </xdr:to>
    <xdr:pic>
      <xdr:nvPicPr>
        <xdr:cNvPr id="2" name="Image 1" descr="Picture"/>
        <xdr:cNvPicPr/>
      </xdr:nvPicPr>
      <xdr:blipFill>
        <a:blip r:embed="rId1"/>
        <a:stretch/>
      </xdr:blipFill>
      <xdr:spPr>
        <a:xfrm>
          <a:off x="57240" y="57240"/>
          <a:ext cx="761760" cy="16164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57240</xdr:colOff>
      <xdr:row>0</xdr:row>
      <xdr:rowOff>57240</xdr:rowOff>
    </xdr:from>
    <xdr:to>
      <xdr:col>0</xdr:col>
      <xdr:colOff>819000</xdr:colOff>
      <xdr:row>0</xdr:row>
      <xdr:rowOff>218880</xdr:rowOff>
    </xdr:to>
    <xdr:pic>
      <xdr:nvPicPr>
        <xdr:cNvPr id="3" name="Image 1" descr="Picture"/>
        <xdr:cNvPicPr/>
      </xdr:nvPicPr>
      <xdr:blipFill>
        <a:blip r:embed="rId1"/>
        <a:stretch/>
      </xdr:blipFill>
      <xdr:spPr>
        <a:xfrm>
          <a:off x="57240" y="57240"/>
          <a:ext cx="761760" cy="16164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57240</xdr:colOff>
      <xdr:row>0</xdr:row>
      <xdr:rowOff>57240</xdr:rowOff>
    </xdr:from>
    <xdr:to>
      <xdr:col>0</xdr:col>
      <xdr:colOff>819000</xdr:colOff>
      <xdr:row>0</xdr:row>
      <xdr:rowOff>218880</xdr:rowOff>
    </xdr:to>
    <xdr:pic>
      <xdr:nvPicPr>
        <xdr:cNvPr id="4" name="Image 1" descr="Picture"/>
        <xdr:cNvPicPr/>
      </xdr:nvPicPr>
      <xdr:blipFill>
        <a:blip r:embed="rId1"/>
        <a:stretch/>
      </xdr:blipFill>
      <xdr:spPr>
        <a:xfrm>
          <a:off x="57240" y="57240"/>
          <a:ext cx="761760" cy="16164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57240</xdr:colOff>
      <xdr:row>0</xdr:row>
      <xdr:rowOff>57240</xdr:rowOff>
    </xdr:from>
    <xdr:to>
      <xdr:col>0</xdr:col>
      <xdr:colOff>819000</xdr:colOff>
      <xdr:row>0</xdr:row>
      <xdr:rowOff>218880</xdr:rowOff>
    </xdr:to>
    <xdr:pic>
      <xdr:nvPicPr>
        <xdr:cNvPr id="5" name="Image 1" descr="Picture"/>
        <xdr:cNvPicPr/>
      </xdr:nvPicPr>
      <xdr:blipFill>
        <a:blip r:embed="rId1"/>
        <a:stretch/>
      </xdr:blipFill>
      <xdr:spPr>
        <a:xfrm>
          <a:off x="57240" y="57240"/>
          <a:ext cx="761760" cy="16164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57240</xdr:colOff>
      <xdr:row>0</xdr:row>
      <xdr:rowOff>57240</xdr:rowOff>
    </xdr:from>
    <xdr:to>
      <xdr:col>0</xdr:col>
      <xdr:colOff>819000</xdr:colOff>
      <xdr:row>0</xdr:row>
      <xdr:rowOff>218880</xdr:rowOff>
    </xdr:to>
    <xdr:pic>
      <xdr:nvPicPr>
        <xdr:cNvPr id="6" name="Image 1" descr="Picture"/>
        <xdr:cNvPicPr/>
      </xdr:nvPicPr>
      <xdr:blipFill>
        <a:blip r:embed="rId1"/>
        <a:stretch/>
      </xdr:blipFill>
      <xdr:spPr>
        <a:xfrm>
          <a:off x="57240" y="57240"/>
          <a:ext cx="761760" cy="16164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hyperlink" Target="https://deabaco.com/es/pillars/fpa/modules/2.1" TargetMode="External"/><Relationship Id="rId3" Type="http://schemas.openxmlformats.org/officeDocument/2006/relationships/drawing" Target="../drawings/drawing1.xml"/><Relationship Id="rId4" Type="http://schemas.openxmlformats.org/officeDocument/2006/relationships/vmlDrawing" Target="../drawings/vmlDrawing1.v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drawing" Target="../drawings/drawing2.xml"/><Relationship Id="rId3" Type="http://schemas.openxmlformats.org/officeDocument/2006/relationships/vmlDrawing" Target="../drawings/vmlDrawing2.v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comments" Target="../comments6.xml"/><Relationship Id="rId2" Type="http://schemas.openxmlformats.org/officeDocument/2006/relationships/drawing" Target="../drawings/drawing6.xml"/><Relationship Id="rId3" Type="http://schemas.openxmlformats.org/officeDocument/2006/relationships/vmlDrawing" Target="../drawings/vmlDrawing3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1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1" width="16"/>
    <col collapsed="false" customWidth="true" hidden="false" outlineLevel="0" max="2" min="2" style="1" width="52"/>
    <col collapsed="false" customWidth="true" hidden="false" outlineLevel="0" max="3" min="3" style="1" width="18"/>
    <col collapsed="false" customWidth="true" hidden="false" outlineLevel="0" max="5" min="4" style="1" width="12"/>
    <col collapsed="false" customWidth="true" hidden="false" outlineLevel="0" max="6" min="6" style="1" width="14"/>
  </cols>
  <sheetData>
    <row r="1" customFormat="false" ht="21.75" hidden="false" customHeight="true" outlineLevel="0" collapsed="false"/>
    <row r="2" customFormat="false" ht="48" hidden="false" customHeight="true" outlineLevel="0" collapsed="false">
      <c r="A2" s="2" t="s">
        <v>0</v>
      </c>
      <c r="B2" s="2"/>
      <c r="C2" s="2"/>
      <c r="D2" s="2"/>
      <c r="E2" s="2"/>
      <c r="F2" s="2"/>
    </row>
    <row r="3" customFormat="false" ht="20.25" hidden="false" customHeight="true" outlineLevel="0" collapsed="false">
      <c r="A3" s="3" t="s">
        <v>1</v>
      </c>
      <c r="B3" s="3"/>
      <c r="C3" s="3"/>
      <c r="D3" s="3"/>
      <c r="E3" s="3"/>
      <c r="F3" s="3"/>
    </row>
    <row r="4" customFormat="false" ht="31.5" hidden="false" customHeight="true" outlineLevel="0" collapsed="false"/>
    <row r="5" customFormat="false" ht="55.5" hidden="false" customHeight="true" outlineLevel="0" collapsed="false">
      <c r="A5" s="4" t="s">
        <v>2</v>
      </c>
      <c r="B5" s="4" t="s">
        <v>3</v>
      </c>
      <c r="C5" s="4" t="s">
        <v>4</v>
      </c>
      <c r="D5" s="4" t="s">
        <v>5</v>
      </c>
      <c r="E5" s="4" t="s">
        <v>6</v>
      </c>
      <c r="F5" s="4" t="s">
        <v>7</v>
      </c>
    </row>
    <row r="6" customFormat="false" ht="55.5" hidden="false" customHeight="true" outlineLevel="0" collapsed="false">
      <c r="A6" s="5" t="s">
        <v>8</v>
      </c>
      <c r="B6" s="6" t="s">
        <v>9</v>
      </c>
      <c r="C6" s="7" t="s">
        <v>10</v>
      </c>
      <c r="D6" s="7" t="s">
        <v>11</v>
      </c>
      <c r="E6" s="7" t="s">
        <v>12</v>
      </c>
      <c r="F6" s="8" t="s">
        <v>13</v>
      </c>
    </row>
    <row r="7" customFormat="false" ht="55.5" hidden="false" customHeight="true" outlineLevel="0" collapsed="false">
      <c r="A7" s="5" t="s">
        <v>14</v>
      </c>
      <c r="B7" s="6" t="s">
        <v>15</v>
      </c>
      <c r="C7" s="7" t="s">
        <v>16</v>
      </c>
      <c r="D7" s="7" t="s">
        <v>17</v>
      </c>
      <c r="E7" s="7" t="s">
        <v>11</v>
      </c>
      <c r="F7" s="8" t="s">
        <v>18</v>
      </c>
    </row>
    <row r="8" customFormat="false" ht="23.25" hidden="false" customHeight="true" outlineLevel="0" collapsed="false">
      <c r="A8" s="5" t="s">
        <v>19</v>
      </c>
      <c r="B8" s="6" t="s">
        <v>20</v>
      </c>
      <c r="C8" s="7" t="s">
        <v>21</v>
      </c>
      <c r="D8" s="7" t="s">
        <v>16</v>
      </c>
      <c r="E8" s="7" t="s">
        <v>22</v>
      </c>
      <c r="F8" s="8" t="s">
        <v>23</v>
      </c>
    </row>
    <row r="9" customFormat="false" ht="55.5" hidden="false" customHeight="true" outlineLevel="0" collapsed="false"/>
    <row r="10" customFormat="false" ht="57" hidden="false" customHeight="true" outlineLevel="0" collapsed="false">
      <c r="A10" s="6" t="s">
        <v>24</v>
      </c>
      <c r="B10" s="6" t="s">
        <v>25</v>
      </c>
      <c r="F10" s="8" t="s">
        <v>26</v>
      </c>
    </row>
    <row r="12" customFormat="false" ht="15" hidden="false" customHeight="true" outlineLevel="0" collapsed="false"/>
    <row r="13" customFormat="false" ht="17.25" hidden="false" customHeight="true" outlineLevel="0" collapsed="false">
      <c r="A13" s="4" t="s">
        <v>27</v>
      </c>
      <c r="B13" s="4"/>
      <c r="C13" s="4"/>
      <c r="D13" s="4"/>
      <c r="E13" s="4"/>
      <c r="F13" s="4"/>
    </row>
    <row r="14" customFormat="false" ht="17.25" hidden="false" customHeight="true" outlineLevel="0" collapsed="false">
      <c r="A14" s="6" t="s">
        <v>28</v>
      </c>
      <c r="B14" s="9" t="s">
        <v>14</v>
      </c>
    </row>
    <row r="15" customFormat="false" ht="36" hidden="false" customHeight="true" outlineLevel="0" collapsed="false"/>
    <row r="16" customFormat="false" ht="20.25" hidden="false" customHeight="true" outlineLevel="0" collapsed="false">
      <c r="A16" s="3" t="s">
        <v>29</v>
      </c>
      <c r="B16" s="3"/>
      <c r="C16" s="3"/>
      <c r="D16" s="3"/>
      <c r="E16" s="3"/>
      <c r="F16" s="3"/>
    </row>
  </sheetData>
  <mergeCells count="4">
    <mergeCell ref="A2:F2"/>
    <mergeCell ref="A3:F3"/>
    <mergeCell ref="A13:F13"/>
    <mergeCell ref="A16:F16"/>
  </mergeCells>
  <hyperlinks>
    <hyperlink ref="A2" r:id="rId2" display="deabaco · Andina · LRP design · postura estratégica primero, números después · Módulo 2.1"/>
  </hyperlink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3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1" width="36"/>
    <col collapsed="false" customWidth="true" hidden="false" outlineLevel="0" max="7" min="2" style="1" width="11"/>
    <col collapsed="false" customWidth="true" hidden="false" outlineLevel="0" max="8" min="8" style="1" width="9"/>
    <col collapsed="false" customWidth="true" hidden="false" outlineLevel="0" max="9" min="9" style="1" width="36"/>
  </cols>
  <sheetData>
    <row r="1" customFormat="false" ht="21.75" hidden="false" customHeight="true" outlineLevel="0" collapsed="false"/>
    <row r="2" customFormat="false" ht="36" hidden="false" customHeight="true" outlineLevel="0" collapsed="false">
      <c r="A2" s="10" t="s">
        <v>30</v>
      </c>
    </row>
    <row r="3" customFormat="false" ht="49.5" hidden="false" customHeight="true" outlineLevel="0" collapsed="false">
      <c r="A3" s="11" t="s">
        <v>31</v>
      </c>
    </row>
    <row r="4" customFormat="false" ht="27.75" hidden="false" customHeight="true" outlineLevel="0" collapsed="false"/>
    <row r="5" customFormat="false" ht="15" hidden="false" customHeight="true" outlineLevel="0" collapsed="false">
      <c r="A5" s="4" t="s">
        <v>32</v>
      </c>
      <c r="B5" s="4" t="s">
        <v>33</v>
      </c>
      <c r="C5" s="4" t="s">
        <v>34</v>
      </c>
      <c r="D5" s="4" t="s">
        <v>35</v>
      </c>
      <c r="E5" s="4" t="s">
        <v>36</v>
      </c>
      <c r="F5" s="4" t="s">
        <v>37</v>
      </c>
      <c r="G5" s="4" t="s">
        <v>38</v>
      </c>
      <c r="H5" s="4" t="s">
        <v>39</v>
      </c>
      <c r="I5" s="4" t="s">
        <v>40</v>
      </c>
    </row>
    <row r="6" customFormat="false" ht="21.75" hidden="false" customHeight="true" outlineLevel="0" collapsed="false"/>
    <row r="7" customFormat="false" ht="21.75" hidden="false" customHeight="true" outlineLevel="0" collapsed="false">
      <c r="A7" s="4" t="s">
        <v>41</v>
      </c>
    </row>
    <row r="8" customFormat="false" ht="21.75" hidden="false" customHeight="true" outlineLevel="0" collapsed="false">
      <c r="A8" s="6" t="s">
        <v>42</v>
      </c>
      <c r="B8" s="12" t="s">
        <v>43</v>
      </c>
      <c r="C8" s="13" t="n">
        <v>0.07</v>
      </c>
      <c r="D8" s="13" t="n">
        <v>0.07</v>
      </c>
      <c r="E8" s="13" t="n">
        <v>0.07</v>
      </c>
      <c r="F8" s="13" t="n">
        <v>0.07</v>
      </c>
      <c r="G8" s="13" t="n">
        <v>0.07</v>
      </c>
      <c r="H8" s="6" t="s">
        <v>44</v>
      </c>
    </row>
    <row r="9" customFormat="false" ht="21.75" hidden="false" customHeight="true" outlineLevel="0" collapsed="false">
      <c r="A9" s="6" t="s">
        <v>45</v>
      </c>
      <c r="B9" s="12" t="s">
        <v>43</v>
      </c>
      <c r="C9" s="13" t="n">
        <v>0.02</v>
      </c>
      <c r="D9" s="13" t="n">
        <v>0.02</v>
      </c>
      <c r="E9" s="13" t="n">
        <v>0.02</v>
      </c>
      <c r="F9" s="13" t="n">
        <v>0.02</v>
      </c>
      <c r="G9" s="13" t="n">
        <v>0.02</v>
      </c>
      <c r="H9" s="6" t="s">
        <v>46</v>
      </c>
    </row>
    <row r="10" customFormat="false" ht="21.75" hidden="false" customHeight="true" outlineLevel="0" collapsed="false">
      <c r="A10" s="6" t="s">
        <v>47</v>
      </c>
      <c r="B10" s="12" t="s">
        <v>43</v>
      </c>
      <c r="C10" s="13" t="n">
        <v>0.05</v>
      </c>
      <c r="D10" s="13" t="n">
        <v>0.05</v>
      </c>
      <c r="E10" s="13" t="n">
        <v>0.05</v>
      </c>
      <c r="F10" s="13" t="n">
        <v>0.05</v>
      </c>
      <c r="G10" s="13" t="n">
        <v>0.05</v>
      </c>
      <c r="H10" s="6" t="s">
        <v>48</v>
      </c>
    </row>
    <row r="11" customFormat="false" ht="21.75" hidden="false" customHeight="true" outlineLevel="0" collapsed="false">
      <c r="A11" s="6" t="s">
        <v>49</v>
      </c>
      <c r="B11" s="13" t="n">
        <v>0.45</v>
      </c>
      <c r="C11" s="13" t="n">
        <v>0.455</v>
      </c>
      <c r="D11" s="13" t="n">
        <v>0.46</v>
      </c>
      <c r="E11" s="13" t="n">
        <v>0.463</v>
      </c>
      <c r="F11" s="13" t="n">
        <v>0.465</v>
      </c>
      <c r="G11" s="13" t="n">
        <v>0.467</v>
      </c>
      <c r="H11" s="6" t="s">
        <v>50</v>
      </c>
    </row>
    <row r="12" customFormat="false" ht="21.75" hidden="false" customHeight="true" outlineLevel="0" collapsed="false">
      <c r="A12" s="6" t="s">
        <v>51</v>
      </c>
      <c r="B12" s="13" t="n">
        <v>0.3</v>
      </c>
      <c r="C12" s="13" t="n">
        <v>0.295</v>
      </c>
      <c r="D12" s="13" t="n">
        <v>0.29</v>
      </c>
      <c r="E12" s="13" t="n">
        <v>0.287</v>
      </c>
      <c r="F12" s="13" t="n">
        <v>0.285</v>
      </c>
      <c r="G12" s="13" t="n">
        <v>0.283</v>
      </c>
      <c r="H12" s="6" t="s">
        <v>52</v>
      </c>
    </row>
    <row r="13" customFormat="false" ht="21.75" hidden="false" customHeight="true" outlineLevel="0" collapsed="false">
      <c r="A13" s="6" t="s">
        <v>53</v>
      </c>
      <c r="B13" s="13" t="n">
        <v>0.045</v>
      </c>
      <c r="C13" s="13" t="n">
        <v>0.05</v>
      </c>
      <c r="D13" s="13" t="n">
        <v>0.055</v>
      </c>
      <c r="E13" s="13" t="n">
        <v>0.05</v>
      </c>
      <c r="F13" s="13" t="n">
        <v>0.045</v>
      </c>
      <c r="G13" s="13" t="n">
        <v>0.04</v>
      </c>
      <c r="H13" s="6" t="s">
        <v>54</v>
      </c>
    </row>
    <row r="14" customFormat="false" ht="21.75" hidden="false" customHeight="true" outlineLevel="0" collapsed="false">
      <c r="A14" s="6" t="s">
        <v>55</v>
      </c>
      <c r="B14" s="13" t="n">
        <v>0.27</v>
      </c>
      <c r="C14" s="13" t="n">
        <v>0.27</v>
      </c>
      <c r="D14" s="13" t="n">
        <v>0.27</v>
      </c>
      <c r="E14" s="13" t="n">
        <v>0.27</v>
      </c>
      <c r="F14" s="13" t="n">
        <v>0.27</v>
      </c>
      <c r="G14" s="13" t="n">
        <v>0.27</v>
      </c>
      <c r="H14" s="6" t="s">
        <v>56</v>
      </c>
    </row>
    <row r="15" customFormat="false" ht="21.75" hidden="false" customHeight="true" outlineLevel="0" collapsed="false">
      <c r="A15" s="14" t="s">
        <v>57</v>
      </c>
      <c r="B15" s="15"/>
      <c r="C15" s="15"/>
      <c r="D15" s="15"/>
      <c r="E15" s="15"/>
      <c r="F15" s="15"/>
      <c r="G15" s="15"/>
      <c r="H15" s="15"/>
      <c r="I15" s="15"/>
      <c r="J15" s="15"/>
      <c r="K15" s="15"/>
    </row>
    <row r="16" customFormat="false" ht="21.75" hidden="false" customHeight="true" outlineLevel="0" collapsed="false">
      <c r="A16" s="16" t="s">
        <v>58</v>
      </c>
      <c r="B16" s="17" t="n">
        <v>200</v>
      </c>
      <c r="C16" s="18" t="n">
        <f aca="false">B16*(1+C8+C9+C10)</f>
        <v>228</v>
      </c>
      <c r="D16" s="18" t="n">
        <f aca="false">C16*(1+D8+D9+D10)</f>
        <v>259.92</v>
      </c>
      <c r="E16" s="18" t="n">
        <f aca="false">D16*(1+E8+E9+E10)</f>
        <v>296.3088</v>
      </c>
      <c r="F16" s="18" t="n">
        <f aca="false">E16*(1+F8+F9+F10)</f>
        <v>337.792032</v>
      </c>
      <c r="G16" s="18" t="n">
        <f aca="false">F16*(1+G8+G9+G10)</f>
        <v>385.08291648</v>
      </c>
      <c r="H16" s="19" t="n">
        <f aca="false">IFERROR(IF(AND(B16&gt;0,G16&gt;0),(G16/B16)^(1/5)-1,"—"),"—")</f>
        <v>0.14</v>
      </c>
      <c r="I16" s="20" t="s">
        <v>59</v>
      </c>
      <c r="J16" s="15"/>
      <c r="K16" s="15"/>
    </row>
    <row r="17" customFormat="false" ht="21.75" hidden="false" customHeight="true" outlineLevel="0" collapsed="false">
      <c r="A17" s="21" t="s">
        <v>60</v>
      </c>
      <c r="B17" s="22" t="n">
        <f aca="false">B16*(1-B11)</f>
        <v>110</v>
      </c>
      <c r="C17" s="22" t="n">
        <f aca="false">C16*(1-C11)</f>
        <v>124.26</v>
      </c>
      <c r="D17" s="22" t="n">
        <f aca="false">D16*(1-D11)</f>
        <v>140.3568</v>
      </c>
      <c r="E17" s="22" t="n">
        <f aca="false">E16*(1-E11)</f>
        <v>159.1178256</v>
      </c>
      <c r="F17" s="22" t="n">
        <f aca="false">F16*(1-F11)</f>
        <v>180.71873712</v>
      </c>
      <c r="G17" s="22" t="n">
        <f aca="false">G16*(1-G11)</f>
        <v>205.24919448384</v>
      </c>
      <c r="H17" s="23" t="n">
        <f aca="false">IFERROR(IF(AND(B17&gt;0,G17&gt;0),(G17/B17)^(1/5)-1,"—"),"—")</f>
        <v>0.132863945687913</v>
      </c>
      <c r="I17" s="15"/>
      <c r="J17" s="15"/>
      <c r="K17" s="15"/>
    </row>
    <row r="18" customFormat="false" ht="21.75" hidden="false" customHeight="true" outlineLevel="0" collapsed="false">
      <c r="A18" s="16" t="s">
        <v>61</v>
      </c>
      <c r="B18" s="18" t="n">
        <f aca="false">B16-B17</f>
        <v>90</v>
      </c>
      <c r="C18" s="18" t="n">
        <f aca="false">C16-C17</f>
        <v>103.74</v>
      </c>
      <c r="D18" s="18" t="n">
        <f aca="false">D16-D17</f>
        <v>119.5632</v>
      </c>
      <c r="E18" s="18" t="n">
        <f aca="false">E16-E17</f>
        <v>137.1909744</v>
      </c>
      <c r="F18" s="18" t="n">
        <f aca="false">F16-F17</f>
        <v>157.07329488</v>
      </c>
      <c r="G18" s="18" t="n">
        <f aca="false">G16-G17</f>
        <v>179.83372199616</v>
      </c>
      <c r="H18" s="19" t="n">
        <f aca="false">IFERROR(IF(AND(B18&gt;0,G18&gt;0),(G18/B18)^(1/5)-1,"—"),"—")</f>
        <v>0.148486050679691</v>
      </c>
      <c r="I18" s="15"/>
      <c r="J18" s="15"/>
      <c r="K18" s="15"/>
    </row>
    <row r="19" customFormat="false" ht="21.75" hidden="false" customHeight="true" outlineLevel="0" collapsed="false">
      <c r="A19" s="20" t="s">
        <v>62</v>
      </c>
      <c r="B19" s="24" t="n">
        <f aca="false">IFERROR(B18/B16,0)</f>
        <v>0.45</v>
      </c>
      <c r="C19" s="24" t="n">
        <f aca="false">IFERROR(C18/C16,0)</f>
        <v>0.455</v>
      </c>
      <c r="D19" s="24" t="n">
        <f aca="false">IFERROR(D18/D16,0)</f>
        <v>0.46</v>
      </c>
      <c r="E19" s="24" t="n">
        <f aca="false">IFERROR(E18/E16,0)</f>
        <v>0.463</v>
      </c>
      <c r="F19" s="24" t="n">
        <f aca="false">IFERROR(F18/F16,0)</f>
        <v>0.465</v>
      </c>
      <c r="G19" s="24" t="n">
        <f aca="false">IFERROR(G18/G16,0)</f>
        <v>0.467</v>
      </c>
      <c r="H19" s="25" t="s">
        <v>43</v>
      </c>
      <c r="I19" s="15"/>
      <c r="J19" s="15"/>
      <c r="K19" s="15"/>
    </row>
    <row r="20" customFormat="false" ht="21.75" hidden="false" customHeight="true" outlineLevel="0" collapsed="false">
      <c r="A20" s="21" t="s">
        <v>63</v>
      </c>
      <c r="B20" s="22" t="n">
        <f aca="false">B16*B12</f>
        <v>60</v>
      </c>
      <c r="C20" s="22" t="n">
        <f aca="false">C16*C12</f>
        <v>67.26</v>
      </c>
      <c r="D20" s="22" t="n">
        <f aca="false">D16*D12</f>
        <v>75.3768</v>
      </c>
      <c r="E20" s="22" t="n">
        <f aca="false">E16*E12</f>
        <v>85.0406256</v>
      </c>
      <c r="F20" s="22" t="n">
        <f aca="false">F16*F12</f>
        <v>96.27072912</v>
      </c>
      <c r="G20" s="22" t="n">
        <f aca="false">G16*G12</f>
        <v>108.97846536384</v>
      </c>
      <c r="H20" s="23" t="n">
        <f aca="false">IFERROR(IF(AND(B20&gt;0,G20&gt;0),(G20/B20)^(1/5)-1,"—"),"—")</f>
        <v>0.126776776872984</v>
      </c>
      <c r="I20" s="15"/>
      <c r="J20" s="15"/>
      <c r="K20" s="15"/>
    </row>
    <row r="21" customFormat="false" ht="21.75" hidden="false" customHeight="true" outlineLevel="0" collapsed="false">
      <c r="A21" s="20" t="s">
        <v>64</v>
      </c>
      <c r="B21" s="24" t="n">
        <f aca="false">IFERROR(B20/B16,0)</f>
        <v>0.3</v>
      </c>
      <c r="C21" s="24" t="n">
        <f aca="false">IFERROR(C20/C16,0)</f>
        <v>0.295</v>
      </c>
      <c r="D21" s="24" t="n">
        <f aca="false">IFERROR(D20/D16,0)</f>
        <v>0.29</v>
      </c>
      <c r="E21" s="24" t="n">
        <f aca="false">IFERROR(E20/E16,0)</f>
        <v>0.287</v>
      </c>
      <c r="F21" s="24" t="n">
        <f aca="false">IFERROR(F20/F16,0)</f>
        <v>0.285</v>
      </c>
      <c r="G21" s="24" t="n">
        <f aca="false">IFERROR(G20/G16,0)</f>
        <v>0.283</v>
      </c>
      <c r="H21" s="25" t="s">
        <v>43</v>
      </c>
      <c r="I21" s="15"/>
      <c r="J21" s="15"/>
      <c r="K21" s="15"/>
    </row>
    <row r="22" customFormat="false" ht="21.75" hidden="false" customHeight="true" outlineLevel="0" collapsed="false">
      <c r="A22" s="16" t="s">
        <v>65</v>
      </c>
      <c r="B22" s="18" t="n">
        <f aca="false">B18-B20</f>
        <v>30</v>
      </c>
      <c r="C22" s="18" t="n">
        <f aca="false">C18-C20</f>
        <v>36.48</v>
      </c>
      <c r="D22" s="18" t="n">
        <f aca="false">D18-D20</f>
        <v>44.1864</v>
      </c>
      <c r="E22" s="18" t="n">
        <f aca="false">E18-E20</f>
        <v>52.1503488</v>
      </c>
      <c r="F22" s="18" t="n">
        <f aca="false">F18-F20</f>
        <v>60.8025657600001</v>
      </c>
      <c r="G22" s="18" t="n">
        <f aca="false">G18-G20</f>
        <v>70.8552566323201</v>
      </c>
      <c r="H22" s="19" t="n">
        <f aca="false">IFERROR(IF(AND(B22&gt;0,G22&gt;0),(G22/B22)^(1/5)-1,"—"),"—")</f>
        <v>0.187545242453293</v>
      </c>
      <c r="I22" s="15"/>
      <c r="J22" s="15"/>
      <c r="K22" s="15"/>
    </row>
    <row r="23" customFormat="false" ht="21.75" hidden="false" customHeight="true" outlineLevel="0" collapsed="false">
      <c r="A23" s="20" t="s">
        <v>66</v>
      </c>
      <c r="B23" s="24" t="n">
        <f aca="false">IFERROR(B22/B16,0)</f>
        <v>0.15</v>
      </c>
      <c r="C23" s="24" t="n">
        <f aca="false">IFERROR(C22/C16,0)</f>
        <v>0.16</v>
      </c>
      <c r="D23" s="24" t="n">
        <f aca="false">IFERROR(D22/D16,0)</f>
        <v>0.17</v>
      </c>
      <c r="E23" s="24" t="n">
        <f aca="false">IFERROR(E22/E16,0)</f>
        <v>0.176</v>
      </c>
      <c r="F23" s="24" t="n">
        <f aca="false">IFERROR(F22/F16,0)</f>
        <v>0.18</v>
      </c>
      <c r="G23" s="24" t="n">
        <f aca="false">IFERROR(G22/G16,0)</f>
        <v>0.184</v>
      </c>
      <c r="H23" s="25" t="s">
        <v>43</v>
      </c>
      <c r="I23" s="15"/>
      <c r="J23" s="15"/>
      <c r="K23" s="15"/>
    </row>
    <row r="24" customFormat="false" ht="15" hidden="false" customHeight="true" outlineLevel="0" collapsed="false">
      <c r="A24" s="21" t="s">
        <v>67</v>
      </c>
      <c r="B24" s="22" t="n">
        <f aca="false">B16*B13</f>
        <v>9</v>
      </c>
      <c r="C24" s="22" t="n">
        <f aca="false">C16*C13</f>
        <v>11.4</v>
      </c>
      <c r="D24" s="22" t="n">
        <f aca="false">D16*D13</f>
        <v>14.2956</v>
      </c>
      <c r="E24" s="22" t="n">
        <f aca="false">E16*E13</f>
        <v>14.81544</v>
      </c>
      <c r="F24" s="22" t="n">
        <f aca="false">F16*F13</f>
        <v>15.20064144</v>
      </c>
      <c r="G24" s="22" t="n">
        <f aca="false">G16*G13</f>
        <v>15.4033166592</v>
      </c>
      <c r="H24" s="23" t="n">
        <f aca="false">IFERROR(IF(AND(B24&gt;0,G24&gt;0),(G24/B24)^(1/5)-1,"—"),"—")</f>
        <v>0.113459299601738</v>
      </c>
      <c r="I24" s="20" t="s">
        <v>68</v>
      </c>
      <c r="J24" s="15"/>
      <c r="K24" s="15"/>
    </row>
    <row r="25" customFormat="false" ht="15" hidden="false" customHeight="true" outlineLevel="0" collapsed="false">
      <c r="A25" s="21" t="s">
        <v>69</v>
      </c>
      <c r="B25" s="22" t="n">
        <f aca="false">B22*B14</f>
        <v>8.1</v>
      </c>
      <c r="C25" s="22" t="n">
        <f aca="false">C22*C14</f>
        <v>9.84960000000001</v>
      </c>
      <c r="D25" s="22" t="n">
        <f aca="false">D22*D14</f>
        <v>11.930328</v>
      </c>
      <c r="E25" s="22" t="n">
        <f aca="false">E22*E14</f>
        <v>14.080594176</v>
      </c>
      <c r="F25" s="22" t="n">
        <f aca="false">F22*F14</f>
        <v>16.4166927552</v>
      </c>
      <c r="G25" s="22" t="n">
        <f aca="false">G22*G14</f>
        <v>19.1309192907264</v>
      </c>
      <c r="H25" s="23" t="n">
        <f aca="false">IFERROR(IF(AND(B25&gt;0,G25&gt;0),(G25/B25)^(1/5)-1,"—"),"—")</f>
        <v>0.187545242453293</v>
      </c>
      <c r="I25" s="20" t="s">
        <v>70</v>
      </c>
      <c r="J25" s="15"/>
      <c r="K25" s="15"/>
    </row>
    <row r="26" customFormat="false" ht="15" hidden="false" customHeight="true" outlineLevel="0" collapsed="false">
      <c r="A26" s="16" t="s">
        <v>71</v>
      </c>
      <c r="B26" s="18" t="n">
        <f aca="false">B22-B24-B25</f>
        <v>12.9</v>
      </c>
      <c r="C26" s="18" t="n">
        <f aca="false">C22-C24-C25</f>
        <v>15.2304</v>
      </c>
      <c r="D26" s="18" t="n">
        <f aca="false">D22-D24-D25</f>
        <v>17.960472</v>
      </c>
      <c r="E26" s="18" t="n">
        <f aca="false">E22-E24-E25</f>
        <v>23.254314624</v>
      </c>
      <c r="F26" s="18" t="n">
        <f aca="false">F22-F24-F25</f>
        <v>29.1852315648</v>
      </c>
      <c r="G26" s="18" t="n">
        <f aca="false">G22-G24-G25</f>
        <v>36.3210206823937</v>
      </c>
      <c r="H26" s="19" t="n">
        <f aca="false">IFERROR(IF(AND(B26&gt;0,G26&gt;0),(G26/B26)^(1/5)-1,"—"),"—")</f>
        <v>0.230024230632959</v>
      </c>
      <c r="I26" s="20" t="s">
        <v>72</v>
      </c>
      <c r="J26" s="15"/>
      <c r="K26" s="15"/>
    </row>
    <row r="27" customFormat="false" ht="15" hidden="false" customHeight="true" outlineLevel="0" collapsed="false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</row>
    <row r="28" customFormat="false" ht="15" hidden="false" customHeight="true" outlineLevel="0" collapsed="false">
      <c r="A28" s="26" t="s">
        <v>73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</row>
    <row r="29" customFormat="false" ht="15" hidden="false" customHeight="true" outlineLevel="0" collapsed="false">
      <c r="A29" s="27" t="s">
        <v>74</v>
      </c>
      <c r="B29" s="28" t="str">
        <f aca="false">IF(ABS(B18-(B16-B17))&lt;0.01,"✓",TEXT(B18-(B16-B17),"0.00"))</f>
        <v>✓</v>
      </c>
      <c r="C29" s="28" t="str">
        <f aca="false">IF(ABS(C18-(C16-C17))&lt;0.01,"✓",TEXT(C18-(C16-C17),"0.00"))</f>
        <v>✓</v>
      </c>
      <c r="D29" s="28" t="str">
        <f aca="false">IF(ABS(D18-(D16-D17))&lt;0.01,"✓",TEXT(D18-(D16-D17),"0.00"))</f>
        <v>✓</v>
      </c>
      <c r="E29" s="28" t="str">
        <f aca="false">IF(ABS(E18-(E16-E17))&lt;0.01,"✓",TEXT(E18-(E16-E17),"0.00"))</f>
        <v>✓</v>
      </c>
      <c r="F29" s="28" t="str">
        <f aca="false">IF(ABS(F18-(F16-F17))&lt;0.01,"✓",TEXT(F18-(F16-F17),"0.00"))</f>
        <v>✓</v>
      </c>
      <c r="G29" s="28" t="str">
        <f aca="false">IF(ABS(G18-(G16-G17))&lt;0.01,"✓",TEXT(G18-(G16-G17),"0.00"))</f>
        <v>✓</v>
      </c>
      <c r="H29" s="15"/>
      <c r="I29" s="15"/>
      <c r="J29" s="15"/>
      <c r="K29" s="15"/>
    </row>
    <row r="30" customFormat="false" ht="15" hidden="false" customHeight="true" outlineLevel="0" collapsed="false">
      <c r="A30" s="27" t="s">
        <v>75</v>
      </c>
      <c r="B30" s="28" t="str">
        <f aca="false">IF(ABS(B22-(B18-B20))&lt;0.01,"✓",TEXT(B22-(B18-B20),"0.00"))</f>
        <v>✓</v>
      </c>
      <c r="C30" s="28" t="str">
        <f aca="false">IF(ABS(C22-(C18-C20))&lt;0.01,"✓",TEXT(C22-(C18-C20),"0.00"))</f>
        <v>✓</v>
      </c>
      <c r="D30" s="28" t="str">
        <f aca="false">IF(ABS(D22-(D18-D20))&lt;0.01,"✓",TEXT(D22-(D18-D20),"0.00"))</f>
        <v>✓</v>
      </c>
      <c r="E30" s="28" t="str">
        <f aca="false">IF(ABS(E22-(E18-E20))&lt;0.01,"✓",TEXT(E22-(E18-E20),"0.00"))</f>
        <v>✓</v>
      </c>
      <c r="F30" s="28" t="str">
        <f aca="false">IF(ABS(F22-(F18-F20))&lt;0.01,"✓",TEXT(F22-(F18-F20),"0.00"))</f>
        <v>✓</v>
      </c>
      <c r="G30" s="28" t="str">
        <f aca="false">IF(ABS(G22-(G18-G20))&lt;0.01,"✓",TEXT(G22-(G18-G20),"0.00"))</f>
        <v>✓</v>
      </c>
      <c r="H30" s="15"/>
      <c r="I30" s="15"/>
      <c r="J30" s="15"/>
      <c r="K30" s="15"/>
    </row>
    <row r="31" customFormat="false" ht="15" hidden="false" customHeight="true" outlineLevel="0" collapsed="false">
      <c r="A31" s="27" t="s">
        <v>76</v>
      </c>
      <c r="B31" s="28" t="str">
        <f aca="false">IF(ABS(B19*B16-B18)&lt;0.01,"✓",TEXT(B19*B16-B18,"0.00"))</f>
        <v>✓</v>
      </c>
      <c r="C31" s="28" t="str">
        <f aca="false">IF(ABS(C19*C16-C18)&lt;0.01,"✓",TEXT(C19*C16-C18,"0.00"))</f>
        <v>✓</v>
      </c>
      <c r="D31" s="28" t="str">
        <f aca="false">IF(ABS(D19*D16-D18)&lt;0.01,"✓",TEXT(D19*D16-D18,"0.00"))</f>
        <v>✓</v>
      </c>
      <c r="E31" s="28" t="str">
        <f aca="false">IF(ABS(E19*E16-E18)&lt;0.01,"✓",TEXT(E19*E16-E18,"0.00"))</f>
        <v>✓</v>
      </c>
      <c r="F31" s="28" t="str">
        <f aca="false">IF(ABS(F19*F16-F18)&lt;0.01,"✓",TEXT(F19*F16-F18,"0.00"))</f>
        <v>✓</v>
      </c>
      <c r="G31" s="28" t="str">
        <f aca="false">IF(ABS(G19*G16-G18)&lt;0.01,"✓",TEXT(G19*G16-G18,"0.00"))</f>
        <v>✓</v>
      </c>
      <c r="H31" s="15"/>
      <c r="I31" s="15"/>
      <c r="J31" s="15"/>
      <c r="K31" s="15"/>
    </row>
    <row r="32" customFormat="false" ht="15" hidden="false" customHeight="true" outlineLevel="0" collapsed="false">
      <c r="A32" s="27" t="s">
        <v>77</v>
      </c>
      <c r="B32" s="28" t="str">
        <f aca="false">IF(ABS(B26-(B22-B24-B25))&lt;0.01,"✓",TEXT(B26-(B22-B24-B25),"0.00"))</f>
        <v>✓</v>
      </c>
      <c r="C32" s="28" t="str">
        <f aca="false">IF(ABS(C26-(C22-C24-C25))&lt;0.01,"✓",TEXT(C26-(C22-C24-C25),"0.00"))</f>
        <v>✓</v>
      </c>
      <c r="D32" s="28" t="str">
        <f aca="false">IF(ABS(D26-(D22-D24-D25))&lt;0.01,"✓",TEXT(D26-(D22-D24-D25),"0.00"))</f>
        <v>✓</v>
      </c>
      <c r="E32" s="28" t="str">
        <f aca="false">IF(ABS(E26-(E22-E24-E25))&lt;0.01,"✓",TEXT(E26-(E22-E24-E25),"0.00"))</f>
        <v>✓</v>
      </c>
      <c r="F32" s="28" t="str">
        <f aca="false">IF(ABS(F26-(F22-F24-F25))&lt;0.01,"✓",TEXT(F26-(F22-F24-F25),"0.00"))</f>
        <v>✓</v>
      </c>
      <c r="G32" s="28" t="str">
        <f aca="false">IF(ABS(G26-(G22-G24-G25))&lt;0.01,"✓",TEXT(G26-(G22-G24-G25),"0.00"))</f>
        <v>✓</v>
      </c>
      <c r="H32" s="15"/>
      <c r="I32" s="15"/>
      <c r="J32" s="15"/>
      <c r="K32" s="15"/>
    </row>
    <row r="33" customFormat="false" ht="15" hidden="false" customHeight="true" outlineLevel="0" collapsed="false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</row>
    <row r="34" customFormat="false" ht="15" hidden="false" customHeight="true" outlineLevel="0" collapsed="false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</row>
    <row r="35" customFormat="false" ht="15" hidden="false" customHeight="true" outlineLevel="0" collapsed="false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</row>
    <row r="36" customFormat="false" ht="15" hidden="false" customHeight="true" outlineLevel="0" collapsed="false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1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1" width="24"/>
    <col collapsed="false" customWidth="true" hidden="false" outlineLevel="0" max="7" min="2" style="1" width="12"/>
    <col collapsed="false" customWidth="true" hidden="false" outlineLevel="0" max="8" min="8" style="1" width="15"/>
  </cols>
  <sheetData>
    <row r="1" customFormat="false" ht="21.75" hidden="false" customHeight="true" outlineLevel="0" collapsed="false"/>
    <row r="2" customFormat="false" ht="48" hidden="false" customHeight="true" outlineLevel="0" collapsed="false">
      <c r="A2" s="10" t="s">
        <v>78</v>
      </c>
      <c r="B2" s="10"/>
      <c r="C2" s="10"/>
      <c r="D2" s="10"/>
      <c r="E2" s="10"/>
      <c r="F2" s="10"/>
      <c r="G2" s="10"/>
      <c r="H2" s="10"/>
    </row>
    <row r="3" customFormat="false" ht="20.25" hidden="false" customHeight="true" outlineLevel="0" collapsed="false">
      <c r="A3" s="3" t="s">
        <v>79</v>
      </c>
      <c r="B3" s="3"/>
      <c r="C3" s="3"/>
      <c r="D3" s="3"/>
      <c r="E3" s="3"/>
      <c r="F3" s="3"/>
      <c r="G3" s="3"/>
      <c r="H3" s="3"/>
    </row>
    <row r="4" customFormat="false" ht="15" hidden="false" customHeight="true" outlineLevel="0" collapsed="false"/>
    <row r="5" customFormat="false" ht="15" hidden="false" customHeight="true" outlineLevel="0" collapsed="false">
      <c r="A5" s="4" t="s">
        <v>80</v>
      </c>
      <c r="B5" s="4" t="s">
        <v>81</v>
      </c>
      <c r="C5" s="4" t="s">
        <v>82</v>
      </c>
      <c r="D5" s="4" t="s">
        <v>83</v>
      </c>
      <c r="E5" s="4" t="s">
        <v>84</v>
      </c>
      <c r="F5" s="4" t="s">
        <v>85</v>
      </c>
      <c r="G5" s="4" t="s">
        <v>86</v>
      </c>
      <c r="H5" s="4" t="s">
        <v>87</v>
      </c>
    </row>
    <row r="6" customFormat="false" ht="15" hidden="false" customHeight="true" outlineLevel="0" collapsed="false">
      <c r="A6" s="6" t="s">
        <v>88</v>
      </c>
      <c r="B6" s="29" t="n">
        <v>200</v>
      </c>
      <c r="C6" s="29" t="n">
        <f aca="false">B6*1.08</f>
        <v>216</v>
      </c>
      <c r="D6" s="29" t="n">
        <f aca="false">C6*1.08</f>
        <v>233.28</v>
      </c>
      <c r="E6" s="29" t="n">
        <f aca="false">D6*1.08</f>
        <v>251.9424</v>
      </c>
      <c r="F6" s="29" t="n">
        <f aca="false">E6*1.08</f>
        <v>272.097792</v>
      </c>
      <c r="G6" s="29" t="n">
        <f aca="false">F6*1.08</f>
        <v>293.86561536</v>
      </c>
      <c r="H6" s="30"/>
    </row>
    <row r="7" customFormat="false" ht="15" hidden="false" customHeight="true" outlineLevel="0" collapsed="false">
      <c r="A7" s="6" t="s">
        <v>89</v>
      </c>
      <c r="B7" s="29" t="n">
        <f aca="false">'Modelo LRP'!B16</f>
        <v>200</v>
      </c>
      <c r="C7" s="29" t="n">
        <f aca="false">'Modelo LRP'!C16</f>
        <v>228</v>
      </c>
      <c r="D7" s="29" t="n">
        <f aca="false">'Modelo LRP'!D16</f>
        <v>259.92</v>
      </c>
      <c r="E7" s="29" t="n">
        <f aca="false">'Modelo LRP'!E16</f>
        <v>296.3088</v>
      </c>
      <c r="F7" s="29" t="n">
        <f aca="false">'Modelo LRP'!F16</f>
        <v>337.792032</v>
      </c>
      <c r="G7" s="29" t="n">
        <f aca="false">'Modelo LRP'!G16</f>
        <v>385.08291648</v>
      </c>
      <c r="H7" s="31" t="n">
        <f aca="false">G7-G6</f>
        <v>91.2173011200001</v>
      </c>
    </row>
    <row r="8" customFormat="false" ht="15" hidden="false" customHeight="true" outlineLevel="0" collapsed="false">
      <c r="A8" s="6" t="s">
        <v>90</v>
      </c>
      <c r="B8" s="32" t="n">
        <f aca="false">(B7-B6)/B6</f>
        <v>0</v>
      </c>
      <c r="C8" s="32" t="n">
        <f aca="false">(C7-C6)/C6</f>
        <v>0.0555555555555557</v>
      </c>
      <c r="D8" s="32" t="n">
        <f aca="false">(D7-D6)/D6</f>
        <v>0.114197530864198</v>
      </c>
      <c r="E8" s="32" t="n">
        <f aca="false">(E7-E6)/E6</f>
        <v>0.176097393689987</v>
      </c>
      <c r="F8" s="32" t="n">
        <f aca="false">(F7-F6)/F6</f>
        <v>0.241436137783875</v>
      </c>
      <c r="G8" s="32" t="n">
        <f aca="false">(G7-G6)/G6</f>
        <v>0.310404812105201</v>
      </c>
      <c r="H8" s="33" t="n">
        <f aca="false">(G7-G6)/G6</f>
        <v>0.310404812105201</v>
      </c>
    </row>
    <row r="9" customFormat="false" ht="15" hidden="false" customHeight="true" outlineLevel="0" collapsed="false"/>
    <row r="10" customFormat="false" ht="31.5" hidden="false" customHeight="true" outlineLevel="0" collapsed="false">
      <c r="A10" s="4" t="s">
        <v>91</v>
      </c>
      <c r="B10" s="4"/>
      <c r="C10" s="4"/>
      <c r="D10" s="4"/>
      <c r="E10" s="4"/>
      <c r="F10" s="4"/>
      <c r="G10" s="4"/>
      <c r="H10" s="4"/>
    </row>
    <row r="11" customFormat="false" ht="15.75" hidden="false" customHeight="true" outlineLevel="0" collapsed="false">
      <c r="A11" s="6" t="s">
        <v>92</v>
      </c>
      <c r="B11" s="34" t="str">
        <f aca="false">IF(H8&lt;-0.05,"CEDIENDO POSICIÓN — declarar explícitamente",IF(H8&lt;0.05,"ALINEADO — conversación pasa a ejecución",IF(H8&lt;0.2,"AMBICIOSO — validar capacidad operacional","SOBRESALIENTE — riesgo de no-ejecución")))</f>
        <v>SOBRESALIENTE — riesgo de no-ejecución</v>
      </c>
      <c r="C11" s="34"/>
      <c r="D11" s="34"/>
      <c r="E11" s="34"/>
      <c r="F11" s="34"/>
      <c r="G11" s="34"/>
      <c r="H11" s="34"/>
    </row>
    <row r="12" customFormat="false" ht="49.5" hidden="false" customHeight="true" outlineLevel="0" collapsed="false"/>
    <row r="13" customFormat="false" ht="30" hidden="false" customHeight="true" outlineLevel="0" collapsed="false">
      <c r="A13" s="3" t="s">
        <v>93</v>
      </c>
      <c r="B13" s="3"/>
      <c r="C13" s="3"/>
      <c r="D13" s="3"/>
      <c r="E13" s="3"/>
      <c r="F13" s="3"/>
      <c r="G13" s="3"/>
      <c r="H13" s="3"/>
    </row>
  </sheetData>
  <mergeCells count="5">
    <mergeCell ref="A2:H2"/>
    <mergeCell ref="A3:H3"/>
    <mergeCell ref="A10:H10"/>
    <mergeCell ref="B11:H11"/>
    <mergeCell ref="A13:H13"/>
  </mergeCells>
  <conditionalFormatting sqref="B10:H10">
    <cfRule type="expression" priority="2" aboveAverage="0" equalAverage="0" bottom="0" percent="0" rank="0" text="" dxfId="0">
      <formula>ISNUMBER(SEARCH("CEDIENDO",B10))</formula>
    </cfRule>
    <cfRule type="expression" priority="3" aboveAverage="0" equalAverage="0" bottom="0" percent="0" rank="0" text="" dxfId="1">
      <formula>ISNUMBER(SEARCH("ALINEADO",B10))</formula>
    </cfRule>
    <cfRule type="expression" priority="4" aboveAverage="0" equalAverage="0" bottom="0" percent="0" rank="0" text="" dxfId="2">
      <formula>ISNUMBER(SEARCH("AMBICIOSO",B10))</formula>
    </cfRule>
    <cfRule type="expression" priority="5" aboveAverage="0" equalAverage="0" bottom="0" percent="0" rank="0" text="" dxfId="2">
      <formula>ISNUMBER(SEARCH("SOBRESALIENTE",B10))</formula>
    </cfRule>
  </conditionalFormatting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1" width="26"/>
    <col collapsed="false" customWidth="true" hidden="false" outlineLevel="0" max="4" min="2" style="1" width="18"/>
    <col collapsed="false" customWidth="true" hidden="false" outlineLevel="0" max="5" min="5" style="1" width="52"/>
  </cols>
  <sheetData>
    <row r="1" customFormat="false" ht="21.75" hidden="false" customHeight="true" outlineLevel="0" collapsed="false"/>
    <row r="2" customFormat="false" ht="36" hidden="false" customHeight="true" outlineLevel="0" collapsed="false">
      <c r="A2" s="10" t="s">
        <v>94</v>
      </c>
      <c r="B2" s="10"/>
      <c r="C2" s="10"/>
      <c r="D2" s="10"/>
      <c r="E2" s="10"/>
    </row>
    <row r="3" customFormat="false" ht="20.25" hidden="false" customHeight="true" outlineLevel="0" collapsed="false">
      <c r="A3" s="3" t="s">
        <v>95</v>
      </c>
      <c r="B3" s="3"/>
      <c r="C3" s="3"/>
      <c r="D3" s="3"/>
      <c r="E3" s="3"/>
    </row>
    <row r="4" customFormat="false" ht="27.75" hidden="false" customHeight="true" outlineLevel="0" collapsed="false"/>
    <row r="5" customFormat="false" ht="37.5" hidden="false" customHeight="true" outlineLevel="0" collapsed="false">
      <c r="A5" s="4" t="s">
        <v>96</v>
      </c>
      <c r="B5" s="4" t="s">
        <v>97</v>
      </c>
      <c r="C5" s="4" t="s">
        <v>98</v>
      </c>
      <c r="D5" s="4" t="s">
        <v>99</v>
      </c>
      <c r="E5" s="4" t="s">
        <v>100</v>
      </c>
    </row>
    <row r="6" customFormat="false" ht="37.5" hidden="false" customHeight="true" outlineLevel="0" collapsed="false">
      <c r="A6" s="6" t="s">
        <v>101</v>
      </c>
      <c r="B6" s="35" t="n">
        <f aca="false">'Modelo LRP'!G16</f>
        <v>385.08291648</v>
      </c>
      <c r="C6" s="35" t="n">
        <f aca="false">'Modelo LRP'!G16*1.15</f>
        <v>442.845353952</v>
      </c>
      <c r="D6" s="35" t="n">
        <f aca="false">'Modelo LRP'!G16*0.8</f>
        <v>308.066333184</v>
      </c>
      <c r="E6" s="6" t="s">
        <v>102</v>
      </c>
    </row>
    <row r="7" customFormat="false" ht="37.5" hidden="false" customHeight="true" outlineLevel="0" collapsed="false">
      <c r="A7" s="6" t="s">
        <v>103</v>
      </c>
      <c r="B7" s="36" t="n">
        <f aca="false">'Modelo LRP'!G23</f>
        <v>0.184</v>
      </c>
      <c r="C7" s="36" t="n">
        <f aca="false">'Modelo LRP'!G23+0.015</f>
        <v>0.199</v>
      </c>
      <c r="D7" s="36" t="n">
        <f aca="false">'Modelo LRP'!G23-0.025</f>
        <v>0.159</v>
      </c>
      <c r="E7" s="6" t="s">
        <v>104</v>
      </c>
    </row>
    <row r="8" customFormat="false" ht="37.5" hidden="false" customHeight="true" outlineLevel="0" collapsed="false">
      <c r="A8" s="6" t="s">
        <v>105</v>
      </c>
      <c r="B8" s="35" t="n">
        <f aca="false">'Modelo LRP'!G22</f>
        <v>70.8552566323201</v>
      </c>
      <c r="C8" s="35" t="n">
        <f aca="false">B7*C6</f>
        <v>81.4835451271681</v>
      </c>
      <c r="D8" s="35" t="n">
        <f aca="false">B7*D6</f>
        <v>56.6842053058561</v>
      </c>
      <c r="E8" s="6" t="s">
        <v>106</v>
      </c>
    </row>
    <row r="9" customFormat="false" ht="37.5" hidden="false" customHeight="true" outlineLevel="0" collapsed="false">
      <c r="A9" s="6" t="s">
        <v>107</v>
      </c>
      <c r="B9" s="35" t="n">
        <f aca="false">SUM('Modelo LRP'!C26:G26)</f>
        <v>121.951438871194</v>
      </c>
      <c r="C9" s="35" t="n">
        <f aca="false">B9*1.3</f>
        <v>158.536870532552</v>
      </c>
      <c r="D9" s="35" t="n">
        <f aca="false">B9*0.45</f>
        <v>54.8781474920372</v>
      </c>
      <c r="E9" s="6" t="s">
        <v>108</v>
      </c>
    </row>
    <row r="10" customFormat="false" ht="37.5" hidden="false" customHeight="true" outlineLevel="0" collapsed="false">
      <c r="A10" s="6" t="s">
        <v>109</v>
      </c>
      <c r="B10" s="36" t="n">
        <f aca="false">'Brecha mercado'!H8</f>
        <v>0.310404812105201</v>
      </c>
      <c r="C10" s="36" t="n">
        <f aca="false">(C6-'Brecha mercado'!G6)/'Brecha mercado'!G6</f>
        <v>0.506965533920981</v>
      </c>
      <c r="D10" s="36" t="n">
        <f aca="false">(D6-'Brecha mercado'!G6)/'Brecha mercado'!G6</f>
        <v>0.0483238496841609</v>
      </c>
      <c r="E10" s="6" t="s">
        <v>110</v>
      </c>
    </row>
    <row r="11" customFormat="false" ht="37.5" hidden="false" customHeight="true" outlineLevel="0" collapsed="false">
      <c r="A11" s="6" t="s">
        <v>111</v>
      </c>
      <c r="B11" s="7" t="s">
        <v>112</v>
      </c>
      <c r="C11" s="7" t="s">
        <v>113</v>
      </c>
      <c r="D11" s="7" t="s">
        <v>114</v>
      </c>
      <c r="E11" s="6" t="s">
        <v>115</v>
      </c>
    </row>
    <row r="12" customFormat="false" ht="45.75" hidden="false" customHeight="true" outlineLevel="0" collapsed="false">
      <c r="A12" s="6" t="s">
        <v>116</v>
      </c>
      <c r="B12" s="7" t="s">
        <v>117</v>
      </c>
      <c r="C12" s="7" t="s">
        <v>118</v>
      </c>
      <c r="D12" s="7" t="s">
        <v>119</v>
      </c>
      <c r="E12" s="6" t="s">
        <v>120</v>
      </c>
    </row>
  </sheetData>
  <mergeCells count="2">
    <mergeCell ref="A2:E2"/>
    <mergeCell ref="A3:E3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1" width="12"/>
    <col collapsed="false" customWidth="true" hidden="false" outlineLevel="0" max="3" min="2" style="1" width="16"/>
    <col collapsed="false" customWidth="true" hidden="false" outlineLevel="0" max="4" min="4" style="1" width="11"/>
    <col collapsed="false" customWidth="true" hidden="false" outlineLevel="0" max="6" min="5" style="1" width="16"/>
    <col collapsed="false" customWidth="true" hidden="false" outlineLevel="0" max="7" min="7" style="1" width="11"/>
    <col collapsed="false" customWidth="true" hidden="false" outlineLevel="0" max="8" min="8" style="1" width="14"/>
  </cols>
  <sheetData>
    <row r="1" customFormat="false" ht="21.75" hidden="false" customHeight="true" outlineLevel="0" collapsed="false"/>
    <row r="2" customFormat="false" ht="36" hidden="false" customHeight="true" outlineLevel="0" collapsed="false">
      <c r="A2" s="10" t="s">
        <v>121</v>
      </c>
      <c r="B2" s="10"/>
      <c r="C2" s="10"/>
      <c r="D2" s="10"/>
      <c r="E2" s="10"/>
      <c r="F2" s="10"/>
      <c r="G2" s="10"/>
      <c r="H2" s="10"/>
    </row>
    <row r="3" customFormat="false" ht="20.25" hidden="false" customHeight="true" outlineLevel="0" collapsed="false">
      <c r="A3" s="3" t="s">
        <v>122</v>
      </c>
      <c r="B3" s="3"/>
      <c r="C3" s="3"/>
      <c r="D3" s="3"/>
      <c r="E3" s="3"/>
      <c r="F3" s="3"/>
      <c r="G3" s="3"/>
      <c r="H3" s="3"/>
    </row>
    <row r="4" customFormat="false" ht="31.5" hidden="false" customHeight="true" outlineLevel="0" collapsed="false"/>
    <row r="5" customFormat="false" ht="25.5" hidden="false" customHeight="true" outlineLevel="0" collapsed="false">
      <c r="A5" s="4" t="s">
        <v>123</v>
      </c>
      <c r="B5" s="4" t="s">
        <v>124</v>
      </c>
      <c r="C5" s="4" t="s">
        <v>125</v>
      </c>
      <c r="D5" s="4" t="s">
        <v>126</v>
      </c>
      <c r="E5" s="4" t="s">
        <v>127</v>
      </c>
      <c r="F5" s="4" t="s">
        <v>128</v>
      </c>
      <c r="G5" s="4" t="s">
        <v>126</v>
      </c>
      <c r="H5" s="4" t="s">
        <v>129</v>
      </c>
    </row>
    <row r="6" customFormat="false" ht="25.5" hidden="false" customHeight="true" outlineLevel="0" collapsed="false">
      <c r="A6" s="6" t="s">
        <v>130</v>
      </c>
      <c r="B6" s="37" t="n">
        <v>54.72</v>
      </c>
      <c r="C6" s="38" t="n">
        <v>53.5</v>
      </c>
      <c r="D6" s="36" t="n">
        <f aca="false">IF(ISNUMBER(C6),(C6-B6)/B6,"")</f>
        <v>-0.0222953216374269</v>
      </c>
      <c r="E6" s="37" t="n">
        <v>7.9344</v>
      </c>
      <c r="F6" s="38" t="n">
        <v>7.6</v>
      </c>
      <c r="G6" s="36" t="n">
        <f aca="false">IF(ISNUMBER(F6),(F6-E6)/E6,"")</f>
        <v>-0.0421455938697319</v>
      </c>
      <c r="H6" s="7" t="str">
        <f aca="false">IF(NOT(ISNUMBER(C6)),"Pendiente",IF(ABS(D6)&gt;0.15,"REVISAR",IF(ABS(D6)&gt;0.05,"Atención","Track")))</f>
        <v>Track</v>
      </c>
    </row>
    <row r="7" customFormat="false" ht="25.5" hidden="false" customHeight="true" outlineLevel="0" collapsed="false">
      <c r="A7" s="6" t="s">
        <v>131</v>
      </c>
      <c r="B7" s="37" t="n">
        <v>57</v>
      </c>
      <c r="C7" s="38" t="n">
        <v>58.2</v>
      </c>
      <c r="D7" s="36" t="n">
        <f aca="false">IF(ISNUMBER(C7),(C7-B7)/B7,"")</f>
        <v>0.0210526315789474</v>
      </c>
      <c r="E7" s="37" t="n">
        <v>8.265</v>
      </c>
      <c r="F7" s="38" t="n">
        <v>8.7</v>
      </c>
      <c r="G7" s="36" t="n">
        <f aca="false">IF(ISNUMBER(F7),(F7-E7)/E7,"")</f>
        <v>0.0526315789473683</v>
      </c>
      <c r="H7" s="7" t="str">
        <f aca="false">IF(NOT(ISNUMBER(C7)),"Pendiente",IF(ABS(D7)&gt;0.15,"REVISAR",IF(ABS(D7)&gt;0.05,"Atención","Track")))</f>
        <v>Track</v>
      </c>
    </row>
    <row r="8" customFormat="false" ht="25.5" hidden="false" customHeight="true" outlineLevel="0" collapsed="false">
      <c r="A8" s="6" t="s">
        <v>132</v>
      </c>
      <c r="B8" s="37" t="n">
        <v>54.72</v>
      </c>
      <c r="C8" s="12"/>
      <c r="D8" s="36" t="str">
        <f aca="false">IF(ISNUMBER(C8),(C8-B8)/B8,"")</f>
        <v/>
      </c>
      <c r="E8" s="7"/>
      <c r="F8" s="12"/>
      <c r="G8" s="36" t="str">
        <f aca="false">IF(ISNUMBER(F8),(F8-E8)/E8,"")</f>
        <v/>
      </c>
      <c r="H8" s="7" t="str">
        <f aca="false">IF(NOT(ISNUMBER(C8)),"Pendiente",IF(ABS(D8)&gt;0.15,"REVISAR",IF(ABS(D8)&gt;0.05,"Atención","Track")))</f>
        <v>Pendiente</v>
      </c>
    </row>
    <row r="9" customFormat="false" ht="15" hidden="false" customHeight="true" outlineLevel="0" collapsed="false">
      <c r="A9" s="6" t="s">
        <v>133</v>
      </c>
      <c r="B9" s="37" t="n">
        <v>61.56</v>
      </c>
      <c r="C9" s="12"/>
      <c r="D9" s="36" t="str">
        <f aca="false">IF(ISNUMBER(C9),(C9-B9)/B9,"")</f>
        <v/>
      </c>
      <c r="E9" s="7"/>
      <c r="F9" s="12"/>
      <c r="G9" s="36" t="str">
        <f aca="false">IF(ISNUMBER(F9),(F9-E9)/E9,"")</f>
        <v/>
      </c>
      <c r="H9" s="7" t="str">
        <f aca="false">IF(NOT(ISNUMBER(C9)),"Pendiente",IF(ABS(D9)&gt;0.15,"REVISAR",IF(ABS(D9)&gt;0.05,"Atención","Track")))</f>
        <v>Pendiente</v>
      </c>
    </row>
    <row r="10" customFormat="false" ht="15" hidden="false" customHeight="true" outlineLevel="0" collapsed="false"/>
    <row r="11" customFormat="false" ht="49.5" hidden="false" customHeight="true" outlineLevel="0" collapsed="false">
      <c r="A11" s="4" t="s">
        <v>134</v>
      </c>
      <c r="B11" s="4"/>
      <c r="C11" s="4"/>
      <c r="D11" s="4"/>
      <c r="E11" s="4"/>
      <c r="F11" s="4"/>
      <c r="G11" s="4"/>
      <c r="H11" s="4"/>
    </row>
    <row r="12" customFormat="false" ht="20.25" hidden="false" customHeight="true" outlineLevel="0" collapsed="false">
      <c r="A12" s="3" t="s">
        <v>135</v>
      </c>
      <c r="B12" s="3"/>
      <c r="C12" s="3"/>
      <c r="D12" s="3"/>
      <c r="E12" s="3"/>
      <c r="F12" s="3"/>
      <c r="G12" s="3"/>
      <c r="H12" s="3"/>
    </row>
  </sheetData>
  <mergeCells count="4">
    <mergeCell ref="A2:H2"/>
    <mergeCell ref="A3:H3"/>
    <mergeCell ref="A11:H11"/>
    <mergeCell ref="A12:H12"/>
  </mergeCells>
  <conditionalFormatting sqref="H5:H8">
    <cfRule type="expression" priority="2" aboveAverage="0" equalAverage="0" bottom="0" percent="0" rank="0" text="" dxfId="1">
      <formula>H5="Track"</formula>
    </cfRule>
    <cfRule type="expression" priority="3" aboveAverage="0" equalAverage="0" bottom="0" percent="0" rank="0" text="" dxfId="2">
      <formula>H5="Atención"</formula>
    </cfRule>
    <cfRule type="expression" priority="4" aboveAverage="0" equalAverage="0" bottom="0" percent="0" rank="0" text="" dxfId="0">
      <formula>H5="REVISAR"</formula>
    </cfRule>
  </conditionalFormatting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1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1" width="28"/>
    <col collapsed="false" customWidth="true" hidden="false" outlineLevel="0" max="2" min="2" style="1" width="18"/>
  </cols>
  <sheetData>
    <row r="1" customFormat="false" ht="21.75" hidden="false" customHeight="true" outlineLevel="0" collapsed="false"/>
    <row r="2" customFormat="false" ht="48" hidden="false" customHeight="true" outlineLevel="0" collapsed="false">
      <c r="A2" s="10" t="s">
        <v>136</v>
      </c>
      <c r="B2" s="10"/>
      <c r="C2" s="10"/>
      <c r="D2" s="10"/>
      <c r="E2" s="10"/>
      <c r="F2" s="10"/>
      <c r="G2" s="10"/>
      <c r="H2" s="10"/>
    </row>
    <row r="3" customFormat="false" ht="20.25" hidden="false" customHeight="true" outlineLevel="0" collapsed="false">
      <c r="A3" s="3" t="s">
        <v>137</v>
      </c>
      <c r="B3" s="3"/>
      <c r="C3" s="3"/>
      <c r="D3" s="3"/>
      <c r="E3" s="3"/>
      <c r="F3" s="3"/>
      <c r="G3" s="3"/>
      <c r="H3" s="3"/>
    </row>
    <row r="4" customFormat="false" ht="15" hidden="false" customHeight="true" outlineLevel="0" collapsed="false"/>
    <row r="5" customFormat="false" ht="15" hidden="false" customHeight="true" outlineLevel="0" collapsed="false">
      <c r="A5" s="6" t="s">
        <v>138</v>
      </c>
      <c r="B5" s="12"/>
    </row>
    <row r="6" customFormat="false" ht="15" hidden="false" customHeight="true" outlineLevel="0" collapsed="false">
      <c r="A6" s="6" t="s">
        <v>139</v>
      </c>
      <c r="B6" s="39"/>
    </row>
    <row r="7" customFormat="false" ht="15" hidden="false" customHeight="true" outlineLevel="0" collapsed="false">
      <c r="A7" s="6" t="s">
        <v>140</v>
      </c>
      <c r="B7" s="13"/>
    </row>
    <row r="8" customFormat="false" ht="15" hidden="false" customHeight="true" outlineLevel="0" collapsed="false">
      <c r="A8" s="6" t="s">
        <v>141</v>
      </c>
      <c r="B8" s="13"/>
    </row>
    <row r="9" customFormat="false" ht="15" hidden="false" customHeight="true" outlineLevel="0" collapsed="false">
      <c r="A9" s="6" t="s">
        <v>142</v>
      </c>
      <c r="B9" s="13"/>
    </row>
    <row r="10" customFormat="false" ht="15" hidden="false" customHeight="true" outlineLevel="0" collapsed="false">
      <c r="A10" s="6" t="s">
        <v>143</v>
      </c>
      <c r="B10" s="13"/>
    </row>
    <row r="11" customFormat="false" ht="15" hidden="false" customHeight="true" outlineLevel="0" collapsed="false">
      <c r="A11" s="6" t="s">
        <v>144</v>
      </c>
      <c r="B11" s="36" t="n">
        <f aca="false">B8+B9+B10</f>
        <v>0</v>
      </c>
    </row>
    <row r="12" customFormat="false" ht="15" hidden="false" customHeight="true" outlineLevel="0" collapsed="false">
      <c r="A12" s="6" t="s">
        <v>145</v>
      </c>
      <c r="B12" s="35" t="n">
        <f aca="false">B6*(1+B11)^5</f>
        <v>0</v>
      </c>
    </row>
    <row r="13" customFormat="false" ht="15" hidden="false" customHeight="true" outlineLevel="0" collapsed="false">
      <c r="A13" s="6" t="s">
        <v>146</v>
      </c>
      <c r="B13" s="35" t="n">
        <f aca="false">B6*(1+B7)^5</f>
        <v>0</v>
      </c>
    </row>
    <row r="14" customFormat="false" ht="15" hidden="false" customHeight="true" outlineLevel="0" collapsed="false">
      <c r="A14" s="6" t="s">
        <v>147</v>
      </c>
      <c r="B14" s="40" t="n">
        <f aca="false">B12-B13</f>
        <v>0</v>
      </c>
    </row>
    <row r="15" customFormat="false" ht="15" hidden="false" customHeight="true" outlineLevel="0" collapsed="false">
      <c r="A15" s="6" t="s">
        <v>148</v>
      </c>
      <c r="B15" s="36" t="str">
        <f aca="false">IFERROR((B12-B13)/B13,"")</f>
        <v/>
      </c>
    </row>
    <row r="16" customFormat="false" ht="15" hidden="false" customHeight="true" outlineLevel="0" collapsed="false">
      <c r="A16" s="6" t="s">
        <v>92</v>
      </c>
      <c r="B16" s="41" t="str">
        <f aca="false">IF(B15="","",IF(B15&lt;-0.05,"CEDIENDO POSICIÓN",IF(B15&lt;0.05,"ALINEADO",IF(B15&lt;0.2,"AMBICIOSO","SOBRESALIENTE — validar"))))</f>
        <v/>
      </c>
    </row>
  </sheetData>
  <mergeCells count="2">
    <mergeCell ref="A2:H2"/>
    <mergeCell ref="A3:H3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LibreOffice/26.2.2.2$Linux_AARCH64 LibreOffice_project/620$Build-2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2026-05-14T13:20:19Z</dcterms:created>
  <dc:creator>openpyxl</dc:creator>
  <dc:description/>
  <dc:language>en-US</dc:language>
  <cp:lastModifiedBy/>
  <dcterms:modified xsi:type="dcterms:W3CDTF">2026-05-15T03:41:41Z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