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BO Model" sheetId="1" state="visible" r:id="rId3"/>
    <sheet name="Descomposición IRR" sheetId="2" state="visible" r:id="rId4"/>
    <sheet name="Sensibilidad" sheetId="3" state="visible" r:id="rId5"/>
    <sheet name="Cross-LATAM Chile" sheetId="4" state="visible" r:id="rId6"/>
    <sheet name="Toolkit negociación" sheetId="5" state="visible" r:id="rId7"/>
    <sheet name="Tu LBO"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<sst xmlns="http://schemas.openxmlformats.org/spreadsheetml/2006/main" count="148" uniqueCount="137">
  <si>
    <t xml:space="preserve">deabaco · Andina LBO · Modelo 5 años · Módulo 5.5</t>
  </si>
  <si>
    <t xml:space="preserve">INPUTS DE ENTRADA</t>
  </si>
  <si>
    <t xml:space="preserve">EBITDA año 0 ($M)</t>
  </si>
  <si>
    <t xml:space="preserve">EBITDA actual del target. Andina ejemplo: $30M.</t>
  </si>
  <si>
    <t xml:space="preserve">Múltiplo de entrada (EV/EBITDA)</t>
  </si>
  <si>
    <t xml:space="preserve">Lo que el PE paga. Mid-market chileno: 8-12x dependiendo de sector y momentum.</t>
  </si>
  <si>
    <t xml:space="preserve">Enterprise Value (EV)</t>
  </si>
  <si>
    <t xml:space="preserve">EBITDA × múltiplo. $30M × 10 = $300M.</t>
  </si>
  <si>
    <t xml:space="preserve">% Deuda LBO</t>
  </si>
  <si>
    <t xml:space="preserve">Mid-market: 50-65%. &gt;70% el banco no presta. Andina típico 60%.</t>
  </si>
  <si>
    <t xml:space="preserve">Deuda LBO inicial ($M)</t>
  </si>
  <si>
    <t xml:space="preserve">Equity inicial PE ($M)</t>
  </si>
  <si>
    <t xml:space="preserve">Tasa interés deuda LBO</t>
  </si>
  <si>
    <t xml:space="preserve">Más alta que deuda corporativa por riesgo LBO. Chile mid-market: 8-10%.</t>
  </si>
  <si>
    <t xml:space="preserve">Tasa impositiva</t>
  </si>
  <si>
    <t xml:space="preserve">Período de tenencia (años)</t>
  </si>
  <si>
    <t xml:space="preserve">EBITDA growth %/año</t>
  </si>
  <si>
    <t xml:space="preserve">Orgánico, conservador. 5% típico FMCG mid-market sin M&amp;A adicional.</t>
  </si>
  <si>
    <t xml:space="preserve">Múltiplo de salida (exit)</t>
  </si>
  <si>
    <t xml:space="preserve">BASE: flat al de entrada. Cualquier expansión es upside especulativo.</t>
  </si>
  <si>
    <t xml:space="preserve">Proyección 5 años — cascada de caja libre</t>
  </si>
  <si>
    <t xml:space="preserve">Concepto ($M)</t>
  </si>
  <si>
    <t xml:space="preserve">Y0 (entrada)</t>
  </si>
  <si>
    <t xml:space="preserve">Y1</t>
  </si>
  <si>
    <t xml:space="preserve">Y2</t>
  </si>
  <si>
    <t xml:space="preserve">Y3</t>
  </si>
  <si>
    <t xml:space="preserve">Y4</t>
  </si>
  <si>
    <t xml:space="preserve">Y5</t>
  </si>
  <si>
    <t xml:space="preserve">Exit</t>
  </si>
  <si>
    <t xml:space="preserve">EBITDA</t>
  </si>
  <si>
    <t xml:space="preserve">Gasto financiero (cash interest)</t>
  </si>
  <si>
    <t xml:space="preserve">—</t>
  </si>
  <si>
    <t xml:space="preserve">Impuestos cash</t>
  </si>
  <si>
    <t xml:space="preserve">Capex + Δ WC</t>
  </si>
  <si>
    <t xml:space="preserve">Capex + WC ≈ 15% EBITDA en FMCG mid-market.</t>
  </si>
  <si>
    <t xml:space="preserve">FCF disponible (cash sweep)</t>
  </si>
  <si>
    <t xml:space="preserve">Cash sweep → repago deuda</t>
  </si>
  <si>
    <t xml:space="preserve">Deuda al cierre del año</t>
  </si>
  <si>
    <t xml:space="preserve">Salida (Exit)</t>
  </si>
  <si>
    <t xml:space="preserve">EBITDA en Y5</t>
  </si>
  <si>
    <t xml:space="preserve">× Múltiplo salida</t>
  </si>
  <si>
    <t xml:space="preserve">EV de salida</t>
  </si>
  <si>
    <t xml:space="preserve">− Deuda al exit</t>
  </si>
  <si>
    <t xml:space="preserve">Equity proceeds PE</t>
  </si>
  <si>
    <t xml:space="preserve">MoM (Multiple on Money)</t>
  </si>
  <si>
    <t xml:space="preserve">IRR aproximada (5 años)</t>
  </si>
  <si>
    <t xml:space="preserve">VERIFICACIONES · cada columna valida su año</t>
  </si>
  <si>
    <t xml:space="preserve">FCF = EBITDA − intereses − impuestos − capex</t>
  </si>
  <si>
    <t xml:space="preserve">Interés Y1 = deuda apertura × tasa</t>
  </si>
  <si>
    <t xml:space="preserve">Deuda final = deuda inicial + cash sweep (negativo)</t>
  </si>
  <si>
    <t xml:space="preserve">MoM = Equity proceeds / Equity inicial</t>
  </si>
  <si>
    <t xml:space="preserve">IRR aproximada = MoM^(1/holdperiod) − 1</t>
  </si>
  <si>
    <t xml:space="preserve">Descomposición del retorno LBO · ¿de dónde viene el TIR?</t>
  </si>
  <si>
    <t xml:space="preserve">El TIR de un LBO se descompone en TRES drivers. La pregunta crítica del CFO de target: ¿cuánto del retorno depende de cada uno? Si el PE solo te muestra el TIR agregado sin descomponer, está vendiendo aire.</t>
  </si>
  <si>
    <t xml:space="preserve">Driver de retorno</t>
  </si>
  <si>
    <t xml:space="preserve">Equity contribuido $M</t>
  </si>
  <si>
    <t xml:space="preserve">% del retorno total</t>
  </si>
  <si>
    <t xml:space="preserve">Predictibilidad</t>
  </si>
  <si>
    <t xml:space="preserve">Lectura</t>
  </si>
  <si>
    <t xml:space="preserve">1 · Deleveraging (cash sweep)</t>
  </si>
  <si>
    <t xml:space="preserve">ALTA</t>
  </si>
  <si>
    <t xml:space="preserve">$100M. El driver MÁS predecible y MENOS negociable. Si el banco da deuda y la empresa genera caja, esto ocurre semi-automáticamente.</t>
  </si>
  <si>
    <t xml:space="preserve">2 · EBITDA growth</t>
  </si>
  <si>
    <t xml:space="preserve">MEDIA</t>
  </si>
  <si>
    <t xml:space="preserve">$80M. Depende de ejecución del management + mercado. PE atribuye gran parte a su 'plan operacional' — cuestionable.</t>
  </si>
  <si>
    <t xml:space="preserve">3 · Multiple expansion</t>
  </si>
  <si>
    <t xml:space="preserve">BAJA</t>
  </si>
  <si>
    <t xml:space="preserve">$0 en base flat. Cualquier expansión es ESPECULATIVA — depende del mood del mercado al exit. Si el PE asume 10→12x, eso son ~$80M de upside POR ASUNCIÓN.</t>
  </si>
  <si>
    <t xml:space="preserve">TOTAL equity gain ($M)</t>
  </si>
  <si>
    <t xml:space="preserve">La pregunta correcta del CFO de target</t>
  </si>
  <si>
    <t xml:space="preserve">Cuando el PE muestra '22% TIR objetivo', pregunta: ¿cuánto viene de cada driver? Si la respuesta es 60% deleveraging + 30% growth + 10% multiple expansion, el deal es defendible (el upside está estructural). Si la respuesta es 30/30/40, el TIR depende fuertemente de la expansión de múltiplo — frágil. En ese segundo caso tienes margen para subir el precio: el PE puede pagar más sin comprometer el deleveraging garantizado.</t>
  </si>
  <si>
    <t xml:space="preserve">Sensibilidad IRR · Múltiplo entrada × Múltiplo salida</t>
  </si>
  <si>
    <t xml:space="preserve">Grid de IRR a 5 años manteniendo EBITDA $30M → $38M (5% CAGR), debt 60%. Filas: múltiplo de entrada. Columnas: múltiplo de salida. La diagonal (flat) es el caso defendible. Por encima de la diagonal (multiple expansion) es upside especulativo.</t>
  </si>
  <si>
    <t xml:space="preserve">Entrada ↓ / Salida →</t>
  </si>
  <si>
    <t xml:space="preserve">8.0x</t>
  </si>
  <si>
    <t xml:space="preserve">9.0x</t>
  </si>
  <si>
    <t xml:space="preserve">10.0x</t>
  </si>
  <si>
    <t xml:space="preserve">11.0x</t>
  </si>
  <si>
    <t xml:space="preserve">12.0x</t>
  </si>
  <si>
    <t xml:space="preserve">8.0x entrada</t>
  </si>
  <si>
    <t xml:space="preserve">9.0x entrada</t>
  </si>
  <si>
    <t xml:space="preserve">10.0x entrada</t>
  </si>
  <si>
    <t xml:space="preserve">Base case Andina. Flat 10x → 20% IRR. Expansión 12x → 26% IRR.</t>
  </si>
  <si>
    <t xml:space="preserve">11.0x entrada</t>
  </si>
  <si>
    <t xml:space="preserve">12.0x entrada</t>
  </si>
  <si>
    <t xml:space="preserve">Lectura para el CFO de target: en la diagonal (entrada = salida flat), Andina rinde 20% IRR. Si el PE pide la empresa a 10x y promete TIR 24%+, está asumiendo expansión de múltiplo (off-diagonal arriba). Eso es upside, no base. Para validar, pregunta: '¿cuál es tu TIR a múltiplo flat?'. Si responde &lt;17%, el deal solo funciona en expansión — tu margen para subir precio es real. Si responde 20%+, el deal es robusto y el upside es genuinamente upside, no necesario.</t>
  </si>
  <si>
    <t xml:space="preserve">Cross-LATAM · capa regulatoria del LBO en Chile · FNE + OPA</t>
  </si>
  <si>
    <t xml:space="preserve">Mecanismo regulatorio</t>
  </si>
  <si>
    <t xml:space="preserve">Fuente legal</t>
  </si>
  <si>
    <t xml:space="preserve">Implicación para el LBO</t>
  </si>
  <si>
    <t xml:space="preserve">FNE — notificación obligatoria</t>
  </si>
  <si>
    <t xml:space="preserve">DL 211, Guía Concentraciones Horizontales 2022</t>
  </si>
  <si>
    <t xml:space="preserve">Umbrales: ventas combinadas Chile ≥2.5M UF Y al menos 2 partes con ventas individuales ≥450K UF. Cruzar = pre-notificación obligatoria. No notificar = multa + unwinding.</t>
  </si>
  <si>
    <t xml:space="preserve">FNE — plazos</t>
  </si>
  <si>
    <t xml:space="preserve">DL 211 Título IV</t>
  </si>
  <si>
    <t xml:space="preserve">Fase I: 30 días corridos, extensibles a 90. Fase II (si hay riesgo competitivo): +90 días. Un LBO que asume 'closing 60 días' está modelando timeline que regulatoriamente no existe.</t>
  </si>
  <si>
    <t xml:space="preserve">OPA — Oferta Pública de Adquisición</t>
  </si>
  <si>
    <t xml:space="preserve">Ley 18.045 (Mercado de Valores)</t>
  </si>
  <si>
    <t xml:space="preserve">Si el target es SA abierta listada: tender obligatoria al precio MAYOR entre (a) negociado por control y (b) promedio mercado 90 días + premium control. Pone piso al precio del LBO.</t>
  </si>
  <si>
    <t xml:space="preserve">CMF — fast-track emisión de deuda</t>
  </si>
  <si>
    <t xml:space="preserve">NCG 451 (CMF, enero 2021)</t>
  </si>
  <si>
    <t xml:space="preserve">Registro Automático para títulos de deuda. Requisito: emisor inscrito continuo ≥12 meses. Para LBO con financiamiento de deuda local, esto comprime materialmente los tiempos.</t>
  </si>
  <si>
    <t xml:space="preserve">FNE — remedios post-Fase II</t>
  </si>
  <si>
    <t xml:space="preserve">DL 211, práctica FNE</t>
  </si>
  <si>
    <t xml:space="preserve">Si Fase II identifica concerns, remedios típicos son DESINVERSIONES estructurales (preferidos) sobre commitments behavior. Esto afecta directamente el plan operacional del LBO post-cierre.</t>
  </si>
  <si>
    <t xml:space="preserve">Fuente canon: docs/canon/cl/m-a-regulatory.md (status: current). El error mid-market LATAM: asumir que el LBO se cierra en 60 días como en US/UK. Chile tiene Fase I (30+30) + posible Fase II (+90) = potencial 5 meses. Y si el target es listado, OPA mandatoria que pone piso al precio. El modelo financiero del LBO debe presupuestar este timeline + el riesgo regulatorio. Si el PE tu vende un closing en 90 días sin reconocer FNE, no está al día regulatoriamente — es bandera roja.</t>
  </si>
  <si>
    <t xml:space="preserve">Toolkit · 8 preguntas que el CFO de target debe hacer</t>
  </si>
  <si>
    <t xml:space="preserve">Pregunta</t>
  </si>
  <si>
    <t xml:space="preserve">Por qué importa</t>
  </si>
  <si>
    <t xml:space="preserve">Si la respuesta es...</t>
  </si>
  <si>
    <t xml:space="preserve">¿Cuál es el TIR a múltiplo de salida flat (= entrada)?</t>
  </si>
  <si>
    <t xml:space="preserve">Forza descomposición. La expansión de múltiplo es la línea más débil del modelo. PE serio reporta DOS TIRs.</t>
  </si>
  <si>
    <t xml:space="preserve">Si TIR flat es &lt;17%, hay margen para subir precio.</t>
  </si>
  <si>
    <t xml:space="preserve">¿Cuánto del retorno viene de deleveraging?</t>
  </si>
  <si>
    <t xml:space="preserve">Deleveraging es el driver más predecible. Si es &gt;60%, el PE captura retorno semi-automático.</t>
  </si>
  <si>
    <t xml:space="preserve">Si &gt;60%, el premium del LBO ya está estructural — pagan menos por la 'mejora operacional' real.</t>
  </si>
  <si>
    <t xml:space="preserve">¿Qué EBITDA growth asumen y por qué?</t>
  </si>
  <si>
    <t xml:space="preserve">Si asumen 8%+ orgánico en un sector que crece 3%, el modelo confía en 'mejoras del PE' que rara vez se materializan al ritmo prometido.</t>
  </si>
  <si>
    <t xml:space="preserve">Si growth &gt;2x sector, pídeles plan específico con métricas trackeables.</t>
  </si>
  <si>
    <t xml:space="preserve">¿Cuál es la sensibilidad del TIR si EBITDA cae 20% año 2-3?</t>
  </si>
  <si>
    <t xml:space="preserve">Recesión moderada es normal en ciclos de 5 años. Si el modelo no sobrevive un shock, es frágil.</t>
  </si>
  <si>
    <t xml:space="preserve">Si en escenario adverso TIR &lt;8%, el PE necesita pagar menos para tener cushion.</t>
  </si>
  <si>
    <t xml:space="preserve">¿Qué cláusulas de earn-out / equity ratchet proponen?</t>
  </si>
  <si>
    <t xml:space="preserve">Ratchet es donde se gana o pierde mucho dinero en MBO. Equity gainshare al management puede reducir el equity del PE en 5-15% si se cumplen hitos.</t>
  </si>
  <si>
    <t xml:space="preserve">Si proponen earn-out, asegúrate de que los hitos sean medibles y bajo control del management.</t>
  </si>
  <si>
    <t xml:space="preserve">¿Qué % del management retiene equity en el roll-over?</t>
  </si>
  <si>
    <t xml:space="preserve">Management con equity en el LBO ejecuta mejor. Cero roll-over = señal de que el PE ve al management como reemplazable.</t>
  </si>
  <si>
    <t xml:space="preserve">Si ofrecen &lt;5% al management actual, considera deal alternativo o exige más.</t>
  </si>
  <si>
    <t xml:space="preserve">¿Cuál es el plazo objetivo de tenencia?</t>
  </si>
  <si>
    <t xml:space="preserve">PE clásico 4-6 años. Si extienden a 7-10, MoM se mantiene pero TIR baja — algunos LPs penalizan eso.</t>
  </si>
  <si>
    <t xml:space="preserve">Si plazo &gt;6 años, su MoM target debe ser ≥3.5x para que el LP siga interesado.</t>
  </si>
  <si>
    <t xml:space="preserve">¿Cuál es el plan de exit (IPO / strategic / secondary)?</t>
  </si>
  <si>
    <t xml:space="preserve">Exit determina cuánto pueden pagar al entrar. Strategic buyer típicamente paga 1-2x más que IPO o secondary.</t>
  </si>
  <si>
    <t xml:space="preserve">Si el exit prevé strategic con sinergias específicas, justifica precio entrada más alto.</t>
  </si>
  <si>
    <t xml:space="preserve">El CFO de target sin estas 8 preguntas negocia con los ojos vendados. Con ellas, descubre dónde el PE tiene margen para pagar más sin comprometer el retorno mínimo del fondo. La diferencia entre vender al primer precio ofrecido vs negociado puede ser 10-25% sobre el EV — millones que se transfieren al accionista vendedor por preparación previa al pitch.</t>
  </si>
  <si>
    <t xml:space="preserve">Tu LBO · si un PE evalúa tu empresa</t>
  </si>
  <si>
    <t xml:space="preserve">Cuando un PE te aborda: (1) En 'LBO Model', llena con tus EBITDA y rangos de múltiplo razonables. (2) En 'Descomposición IRR', mira cuánto del retorno viene de deleveraging — ese es el suelo. (3) Usa 'Sensibilidad' para entender el rango de múltiplos donde el deal sigue funcionando para el PE. (4) Validar en 'Cross-LATAM Chile' que el timeline propuesto es realista regulatoriamente. (5) Llevar el 'Toolkit' a la primera reunión con el PE — ocho preguntas que cambian la negociación.</t>
  </si>
</sst>
</file>

<file path=xl/styles.xml><?xml version="1.0" encoding="utf-8"?>
<styleSheet xmlns="http://schemas.openxmlformats.org/spreadsheetml/2006/main">
  <numFmts count="8">
    <numFmt numFmtId="164" formatCode="General"/>
    <numFmt numFmtId="165" formatCode="\$#,##0.0"/>
    <numFmt numFmtId="166" formatCode="0.0\x"/>
    <numFmt numFmtId="167" formatCode="0%"/>
    <numFmt numFmtId="168" formatCode="0.00%"/>
    <numFmt numFmtId="169" formatCode="0"/>
    <numFmt numFmtId="170" formatCode="#,##0.0"/>
    <numFmt numFmtId="171" formatCode="0.0%"/>
  </numFmts>
  <fonts count="15">
    <font>
      <sz val="11"/>
      <color theme="1"/>
      <name val="Calibri"/>
      <family val="2"/>
      <charset val="1"/>
    </font>
    <font>
      <sz val="10"/>
      <name val="Arial"/>
      <family val="0"/>
    </font>
    <font>
      <sz val="10"/>
      <name val="Arial"/>
      <family val="0"/>
    </font>
    <font>
      <sz val="10"/>
      <name val="Arial"/>
      <family val="0"/>
    </font>
    <font>
      <b val="true"/>
      <sz val="12"/>
      <color rgb="FFFFFFFF"/>
      <name val="Calibri"/>
      <family val="0"/>
      <charset val="1"/>
    </font>
    <font>
      <b val="true"/>
      <sz val="10"/>
      <color rgb="FF0F1F40"/>
      <name val="Calibri"/>
      <family val="0"/>
      <charset val="1"/>
    </font>
    <font>
      <sz val="10"/>
      <color rgb="FF374151"/>
      <name val="Calibri"/>
      <family val="0"/>
      <charset val="1"/>
    </font>
    <font>
      <sz val="10"/>
      <name val="Calibri"/>
      <family val="0"/>
      <charset val="1"/>
    </font>
    <font>
      <i val="true"/>
      <sz val="9"/>
      <color rgb="FF6B7280"/>
      <name val="Calibri"/>
      <family val="0"/>
      <charset val="1"/>
    </font>
    <font>
      <b val="true"/>
      <sz val="10"/>
      <color rgb="FF374151"/>
      <name val="Calibri"/>
      <family val="0"/>
      <charset val="1"/>
    </font>
    <font>
      <b val="true"/>
      <sz val="12"/>
      <color rgb="FF0F1F40"/>
      <name val="Calibri"/>
      <family val="0"/>
      <charset val="1"/>
    </font>
    <font>
      <b val="true"/>
      <sz val="10"/>
      <color rgb="FFA32D2D"/>
      <name val="Arial"/>
      <family val="0"/>
      <charset val="1"/>
    </font>
    <font>
      <sz val="11"/>
      <name val="Cambria"/>
      <family val="0"/>
      <charset val="1"/>
    </font>
    <font>
      <sz val="10"/>
      <color rgb="FF374151"/>
      <name val="Arial"/>
      <family val="0"/>
      <charset val="1"/>
    </font>
    <font>
      <sz val="10"/>
      <color rgb="FF3B6D11"/>
      <name val="Arial"/>
      <family val="0"/>
      <charset val="1"/>
    </font>
  </fonts>
  <fills count="8">
    <fill>
      <patternFill patternType="none"/>
    </fill>
    <fill>
      <patternFill patternType="gray125"/>
    </fill>
    <fill>
      <patternFill patternType="solid">
        <fgColor rgb="FF0F1F40"/>
        <bgColor rgb="FF003300"/>
      </patternFill>
    </fill>
    <fill>
      <patternFill patternType="solid">
        <fgColor rgb="FFFAF9F6"/>
        <bgColor rgb="FFF3F4F6"/>
      </patternFill>
    </fill>
    <fill>
      <patternFill patternType="solid">
        <fgColor rgb="FFFEF3C7"/>
        <bgColor rgb="FFFEE2E2"/>
      </patternFill>
    </fill>
    <fill>
      <patternFill patternType="solid">
        <fgColor rgb="FFF3F4F6"/>
        <bgColor rgb="FFFAF9F6"/>
      </patternFill>
    </fill>
    <fill>
      <patternFill patternType="solid">
        <fgColor rgb="FFDCFCE7"/>
        <bgColor rgb="FFF3F4F6"/>
      </patternFill>
    </fill>
    <fill>
      <patternFill patternType="solid">
        <fgColor rgb="FFFEE2E2"/>
        <bgColor rgb="FFE5E7EB"/>
      </patternFill>
    </fill>
  </fills>
  <borders count="2">
    <border diagonalUp="false" diagonalDown="false">
      <left/>
      <right/>
      <top/>
      <bottom/>
      <diagonal/>
    </border>
    <border diagonalUp="false" diagonalDown="false">
      <left style="thin">
        <color rgb="FFE5E7EB"/>
      </left>
      <right style="thin">
        <color rgb="FFE5E7EB"/>
      </right>
      <top style="thin">
        <color rgb="FFE5E7EB"/>
      </top>
      <bottom style="thin">
        <color rgb="FFE5E7EB"/>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center" textRotation="0" wrapText="false" indent="1" shrinkToFit="false"/>
      <protection locked="true" hidden="false"/>
    </xf>
    <xf numFmtId="164" fontId="5" fillId="3" borderId="1" xfId="0" applyFont="true" applyBorder="true" applyAlignment="true" applyProtection="false">
      <alignment horizontal="left" vertical="center" textRotation="0" wrapText="true" indent="1" shrinkToFit="false"/>
      <protection locked="true" hidden="false"/>
    </xf>
    <xf numFmtId="164" fontId="6" fillId="0" borderId="1" xfId="0" applyFont="true" applyBorder="true" applyAlignment="true" applyProtection="false">
      <alignment horizontal="left" vertical="center" textRotation="0" wrapText="true" indent="1" shrinkToFit="false"/>
      <protection locked="true" hidden="false"/>
    </xf>
    <xf numFmtId="165" fontId="7" fillId="4" borderId="1" xfId="0" applyFont="true" applyBorder="true" applyAlignment="true" applyProtection="false">
      <alignment horizontal="right" vertical="center" textRotation="0" wrapText="false" indent="1" shrinkToFit="false"/>
      <protection locked="true" hidden="false"/>
    </xf>
    <xf numFmtId="164" fontId="8" fillId="0" borderId="0" xfId="0" applyFont="true" applyBorder="true" applyAlignment="true" applyProtection="false">
      <alignment horizontal="left" vertical="top" textRotation="0" wrapText="true" indent="1" shrinkToFit="false"/>
      <protection locked="true" hidden="false"/>
    </xf>
    <xf numFmtId="166" fontId="7" fillId="4" borderId="1" xfId="0" applyFont="true" applyBorder="true" applyAlignment="true" applyProtection="false">
      <alignment horizontal="right" vertical="center" textRotation="0" wrapText="false" indent="1" shrinkToFit="false"/>
      <protection locked="true" hidden="false"/>
    </xf>
    <xf numFmtId="165" fontId="9" fillId="3" borderId="1" xfId="0" applyFont="true" applyBorder="true" applyAlignment="true" applyProtection="false">
      <alignment horizontal="right" vertical="center" textRotation="0" wrapText="false" indent="1" shrinkToFit="false"/>
      <protection locked="true" hidden="false"/>
    </xf>
    <xf numFmtId="167" fontId="7" fillId="4" borderId="1" xfId="0" applyFont="true" applyBorder="true" applyAlignment="true" applyProtection="false">
      <alignment horizontal="right" vertical="center" textRotation="0" wrapText="false" indent="1" shrinkToFit="false"/>
      <protection locked="true" hidden="false"/>
    </xf>
    <xf numFmtId="168" fontId="7" fillId="4" borderId="1" xfId="0" applyFont="true" applyBorder="true" applyAlignment="true" applyProtection="false">
      <alignment horizontal="right" vertical="center" textRotation="0" wrapText="false" indent="1" shrinkToFit="false"/>
      <protection locked="true" hidden="false"/>
    </xf>
    <xf numFmtId="164" fontId="8" fillId="0" borderId="0" xfId="0" applyFont="true" applyBorder="false" applyAlignment="true" applyProtection="false">
      <alignment horizontal="left" vertical="top" textRotation="0" wrapText="true" indent="1" shrinkToFit="false"/>
      <protection locked="true" hidden="false"/>
    </xf>
    <xf numFmtId="169" fontId="7" fillId="4" borderId="1" xfId="0" applyFont="true" applyBorder="true" applyAlignment="true" applyProtection="false">
      <alignment horizontal="right" vertical="center" textRotation="0" wrapText="false" indent="1" shrinkToFit="false"/>
      <protection locked="true" hidden="false"/>
    </xf>
    <xf numFmtId="164" fontId="9" fillId="0" borderId="1" xfId="0" applyFont="true" applyBorder="true" applyAlignment="true" applyProtection="false">
      <alignment horizontal="left" vertical="center" textRotation="0" wrapText="true" indent="1" shrinkToFit="false"/>
      <protection locked="true" hidden="false"/>
    </xf>
    <xf numFmtId="170" fontId="6" fillId="5" borderId="1" xfId="0" applyFont="true" applyBorder="true" applyAlignment="true" applyProtection="false">
      <alignment horizontal="right" vertical="center" textRotation="0" wrapText="false" indent="1" shrinkToFit="false"/>
      <protection locked="true" hidden="false"/>
    </xf>
    <xf numFmtId="170" fontId="9" fillId="3" borderId="1" xfId="0" applyFont="true" applyBorder="true" applyAlignment="true" applyProtection="false">
      <alignment horizontal="right" vertical="center" textRotation="0" wrapText="false" indent="1" shrinkToFit="false"/>
      <protection locked="true" hidden="false"/>
    </xf>
    <xf numFmtId="165" fontId="9" fillId="4" borderId="1" xfId="0" applyFont="true" applyBorder="true" applyAlignment="true" applyProtection="false">
      <alignment horizontal="right" vertical="center" textRotation="0" wrapText="false" indent="1" shrinkToFit="false"/>
      <protection locked="true" hidden="false"/>
    </xf>
    <xf numFmtId="166" fontId="6" fillId="5" borderId="1" xfId="0" applyFont="true" applyBorder="true" applyAlignment="true" applyProtection="false">
      <alignment horizontal="right" vertical="center" textRotation="0" wrapText="false" indent="1" shrinkToFit="false"/>
      <protection locked="true" hidden="false"/>
    </xf>
    <xf numFmtId="165" fontId="9" fillId="6" borderId="1" xfId="0" applyFont="true" applyBorder="true" applyAlignment="true" applyProtection="false">
      <alignment horizontal="right" vertical="center" textRotation="0" wrapText="false" indent="1" shrinkToFit="false"/>
      <protection locked="true" hidden="false"/>
    </xf>
    <xf numFmtId="165" fontId="6" fillId="5" borderId="1" xfId="0" applyFont="true" applyBorder="true" applyAlignment="true" applyProtection="false">
      <alignment horizontal="right" vertical="center" textRotation="0" wrapText="false" indent="1" shrinkToFit="false"/>
      <protection locked="true" hidden="false"/>
    </xf>
    <xf numFmtId="166" fontId="10" fillId="6" borderId="1" xfId="0" applyFont="true" applyBorder="true" applyAlignment="true" applyProtection="false">
      <alignment horizontal="right" vertical="center" textRotation="0" wrapText="false" indent="1" shrinkToFit="false"/>
      <protection locked="true" hidden="false"/>
    </xf>
    <xf numFmtId="171" fontId="10" fillId="6" borderId="1" xfId="0" applyFont="true" applyBorder="true" applyAlignment="true" applyProtection="false">
      <alignment horizontal="right" vertical="center" textRotation="0" wrapText="false" indent="1"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7" fontId="9" fillId="3" borderId="1" xfId="0" applyFont="true" applyBorder="true" applyAlignment="true" applyProtection="false">
      <alignment horizontal="right" vertical="center" textRotation="0" wrapText="false" indent="1" shrinkToFit="false"/>
      <protection locked="true" hidden="false"/>
    </xf>
    <xf numFmtId="164" fontId="6" fillId="6" borderId="1" xfId="0" applyFont="true" applyBorder="true" applyAlignment="true" applyProtection="false">
      <alignment horizontal="left" vertical="center" textRotation="0" wrapText="true" indent="1" shrinkToFit="false"/>
      <protection locked="true" hidden="false"/>
    </xf>
    <xf numFmtId="164" fontId="6" fillId="4" borderId="1" xfId="0" applyFont="true" applyBorder="true" applyAlignment="true" applyProtection="false">
      <alignment horizontal="left" vertical="center" textRotation="0" wrapText="true" indent="1" shrinkToFit="false"/>
      <protection locked="true" hidden="false"/>
    </xf>
    <xf numFmtId="164" fontId="6" fillId="7" borderId="1" xfId="0" applyFont="true" applyBorder="true" applyAlignment="true" applyProtection="false">
      <alignment horizontal="left" vertical="center" textRotation="0" wrapText="true" indent="1" shrinkToFit="false"/>
      <protection locked="true" hidden="false"/>
    </xf>
    <xf numFmtId="171" fontId="7" fillId="6" borderId="1" xfId="0" applyFont="true" applyBorder="true" applyAlignment="true" applyProtection="false">
      <alignment horizontal="right" vertical="center" textRotation="0" wrapText="false" indent="1" shrinkToFit="false"/>
      <protection locked="true" hidden="false"/>
    </xf>
    <xf numFmtId="171" fontId="7" fillId="4" borderId="1" xfId="0" applyFont="true" applyBorder="true" applyAlignment="true" applyProtection="false">
      <alignment horizontal="right" vertical="center" textRotation="0" wrapText="false" indent="1" shrinkToFit="false"/>
      <protection locked="true" hidden="false"/>
    </xf>
    <xf numFmtId="171" fontId="7" fillId="7" borderId="1" xfId="0" applyFont="true" applyBorder="true" applyAlignment="true" applyProtection="false">
      <alignment horizontal="righ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DC2626"/>
      <rgbColor rgb="FF00FF00"/>
      <rgbColor rgb="FF0000FF"/>
      <rgbColor rgb="FFFFFF00"/>
      <rgbColor rgb="FFFF00FF"/>
      <rgbColor rgb="FF00FFFF"/>
      <rgbColor rgb="FF800000"/>
      <rgbColor rgb="FF3B6D11"/>
      <rgbColor rgb="FF000080"/>
      <rgbColor rgb="FF808000"/>
      <rgbColor rgb="FF800080"/>
      <rgbColor rgb="FF008080"/>
      <rgbColor rgb="FFC0C0C0"/>
      <rgbColor rgb="FF808080"/>
      <rgbColor rgb="FF8B5CF6"/>
      <rgbColor rgb="FF993366"/>
      <rgbColor rgb="FFFEF3C7"/>
      <rgbColor rgb="FFDCFCE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3F4F6"/>
      <rgbColor rgb="FFE5E7EB"/>
      <rgbColor rgb="FFFAF9F6"/>
      <rgbColor rgb="FF99CCFF"/>
      <rgbColor rgb="FFFF99CC"/>
      <rgbColor rgb="FFCC99FF"/>
      <rgbColor rgb="FFFEE2E2"/>
      <rgbColor rgb="FF3366FF"/>
      <rgbColor rgb="FF33CCCC"/>
      <rgbColor rgb="FF99CC00"/>
      <rgbColor rgb="FFFFCC00"/>
      <rgbColor rgb="FFF59E0B"/>
      <rgbColor rgb="FFFF6600"/>
      <rgbColor rgb="FF6B7280"/>
      <rgbColor rgb="FF969696"/>
      <rgbColor rgb="FF0F1F40"/>
      <rgbColor rgb="FF10B981"/>
      <rgbColor rgb="FF003300"/>
      <rgbColor rgb="FF333300"/>
      <rgbColor rgb="FFA32D2D"/>
      <rgbColor rgb="FF993366"/>
      <rgbColor rgb="FF333399"/>
      <rgbColor rgb="FF37415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1"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2"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3"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4"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5"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57240</xdr:colOff>
      <xdr:row>0</xdr:row>
      <xdr:rowOff>57240</xdr:rowOff>
    </xdr:from>
    <xdr:to>
      <xdr:col>0</xdr:col>
      <xdr:colOff>819000</xdr:colOff>
      <xdr:row>0</xdr:row>
      <xdr:rowOff>218880</xdr:rowOff>
    </xdr:to>
    <xdr:pic>
      <xdr:nvPicPr>
        <xdr:cNvPr id="6" name="Image 1" descr="Picture"/>
        <xdr:cNvPicPr/>
      </xdr:nvPicPr>
      <xdr:blipFill>
        <a:blip r:embed="rId1"/>
        <a:stretch/>
      </xdr:blipFill>
      <xdr:spPr>
        <a:xfrm>
          <a:off x="57240" y="57240"/>
          <a:ext cx="761760" cy="16164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deabaco.com/es/pillars/mna/modules/5.5"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F1F40"/>
    <pageSetUpPr fitToPage="false"/>
  </sheetPr>
  <dimension ref="A1:H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2"/>
    <col collapsed="false" customWidth="true" hidden="false" outlineLevel="0" max="7" min="2" style="1" width="13"/>
    <col collapsed="false" customWidth="true" hidden="false" outlineLevel="0" max="8" min="8" style="1" width="40"/>
  </cols>
  <sheetData>
    <row r="1" customFormat="false" ht="21.75" hidden="false" customHeight="true" outlineLevel="0" collapsed="false"/>
    <row r="2" customFormat="false" ht="12.75" hidden="false" customHeight="true" outlineLevel="0" collapsed="false">
      <c r="A2" s="2" t="s">
        <v>0</v>
      </c>
      <c r="B2" s="2"/>
      <c r="C2" s="2"/>
      <c r="D2" s="2"/>
      <c r="E2" s="2"/>
      <c r="F2" s="2"/>
      <c r="G2" s="2"/>
      <c r="H2" s="2"/>
    </row>
    <row r="3" customFormat="false" ht="21.75" hidden="false" customHeight="true" outlineLevel="0" collapsed="false"/>
    <row r="4" customFormat="false" ht="15" hidden="false" customHeight="true" outlineLevel="0" collapsed="false">
      <c r="A4" s="3" t="s">
        <v>1</v>
      </c>
      <c r="B4" s="3"/>
      <c r="C4" s="3"/>
      <c r="D4" s="3"/>
      <c r="E4" s="3"/>
      <c r="F4" s="3"/>
      <c r="G4" s="3"/>
      <c r="H4" s="3"/>
    </row>
    <row r="5" customFormat="false" ht="15" hidden="false" customHeight="true" outlineLevel="0" collapsed="false">
      <c r="A5" s="4" t="s">
        <v>2</v>
      </c>
      <c r="B5" s="5" t="n">
        <v>30</v>
      </c>
      <c r="C5" s="6" t="s">
        <v>3</v>
      </c>
      <c r="D5" s="6"/>
      <c r="E5" s="6"/>
      <c r="F5" s="6"/>
      <c r="G5" s="6"/>
      <c r="H5" s="6"/>
    </row>
    <row r="6" customFormat="false" ht="15" hidden="false" customHeight="true" outlineLevel="0" collapsed="false">
      <c r="A6" s="4" t="s">
        <v>4</v>
      </c>
      <c r="B6" s="7" t="n">
        <v>10</v>
      </c>
      <c r="C6" s="6" t="s">
        <v>5</v>
      </c>
      <c r="D6" s="6"/>
      <c r="E6" s="6"/>
      <c r="F6" s="6"/>
      <c r="G6" s="6"/>
      <c r="H6" s="6"/>
    </row>
    <row r="7" customFormat="false" ht="15" hidden="false" customHeight="true" outlineLevel="0" collapsed="false">
      <c r="A7" s="4" t="s">
        <v>6</v>
      </c>
      <c r="B7" s="8" t="n">
        <f aca="false">B5*B6</f>
        <v>300</v>
      </c>
      <c r="C7" s="6" t="s">
        <v>7</v>
      </c>
      <c r="D7" s="6"/>
      <c r="E7" s="6"/>
      <c r="F7" s="6"/>
      <c r="G7" s="6"/>
      <c r="H7" s="6"/>
    </row>
    <row r="8" customFormat="false" ht="15" hidden="false" customHeight="true" outlineLevel="0" collapsed="false">
      <c r="A8" s="4" t="s">
        <v>8</v>
      </c>
      <c r="B8" s="9" t="n">
        <v>0.6</v>
      </c>
      <c r="C8" s="6" t="s">
        <v>9</v>
      </c>
      <c r="D8" s="6"/>
      <c r="E8" s="6"/>
      <c r="F8" s="6"/>
      <c r="G8" s="6"/>
      <c r="H8" s="6"/>
    </row>
    <row r="9" customFormat="false" ht="15" hidden="false" customHeight="true" outlineLevel="0" collapsed="false">
      <c r="A9" s="4" t="s">
        <v>10</v>
      </c>
      <c r="B9" s="8" t="n">
        <f aca="false">B7*B8</f>
        <v>180</v>
      </c>
    </row>
    <row r="10" customFormat="false" ht="54.75" hidden="false" customHeight="true" outlineLevel="0" collapsed="false">
      <c r="A10" s="4" t="s">
        <v>11</v>
      </c>
      <c r="B10" s="8" t="n">
        <f aca="false">B7-B9</f>
        <v>120</v>
      </c>
    </row>
    <row r="11" customFormat="false" ht="15" hidden="false" customHeight="true" outlineLevel="0" collapsed="false">
      <c r="A11" s="4" t="s">
        <v>12</v>
      </c>
      <c r="B11" s="10" t="n">
        <v>0.085</v>
      </c>
      <c r="C11" s="11" t="s">
        <v>13</v>
      </c>
    </row>
    <row r="12" customFormat="false" ht="15" hidden="false" customHeight="true" outlineLevel="0" collapsed="false">
      <c r="A12" s="4" t="s">
        <v>14</v>
      </c>
      <c r="B12" s="9" t="n">
        <v>0.27</v>
      </c>
    </row>
    <row r="13" customFormat="false" ht="45.75" hidden="false" customHeight="true" outlineLevel="0" collapsed="false">
      <c r="A13" s="4" t="s">
        <v>15</v>
      </c>
      <c r="B13" s="12" t="n">
        <v>5</v>
      </c>
    </row>
    <row r="14" customFormat="false" ht="54.75" hidden="false" customHeight="true" outlineLevel="0" collapsed="false">
      <c r="A14" s="4" t="s">
        <v>16</v>
      </c>
      <c r="B14" s="9" t="n">
        <v>0.05</v>
      </c>
      <c r="C14" s="11" t="s">
        <v>17</v>
      </c>
    </row>
    <row r="15" customFormat="false" ht="54.75" hidden="false" customHeight="true" outlineLevel="0" collapsed="false">
      <c r="A15" s="4" t="s">
        <v>18</v>
      </c>
      <c r="B15" s="7" t="n">
        <v>10</v>
      </c>
      <c r="C15" s="11" t="s">
        <v>19</v>
      </c>
    </row>
    <row r="16" customFormat="false" ht="21.75" hidden="false" customHeight="true" outlineLevel="0" collapsed="false"/>
    <row r="17" customFormat="false" ht="21.75" hidden="false" customHeight="true" outlineLevel="0" collapsed="false">
      <c r="A17" s="3" t="s">
        <v>20</v>
      </c>
      <c r="B17" s="3"/>
      <c r="C17" s="3"/>
      <c r="D17" s="3"/>
      <c r="E17" s="3"/>
      <c r="F17" s="3"/>
      <c r="G17" s="3"/>
      <c r="H17" s="3"/>
    </row>
    <row r="18" customFormat="false" ht="15" hidden="false" customHeight="true" outlineLevel="0" collapsed="false">
      <c r="A18" s="13" t="s">
        <v>21</v>
      </c>
      <c r="B18" s="3" t="s">
        <v>22</v>
      </c>
      <c r="C18" s="3" t="s">
        <v>23</v>
      </c>
      <c r="D18" s="3" t="s">
        <v>24</v>
      </c>
      <c r="E18" s="3" t="s">
        <v>25</v>
      </c>
      <c r="F18" s="3" t="s">
        <v>26</v>
      </c>
      <c r="G18" s="3" t="s">
        <v>27</v>
      </c>
      <c r="H18" s="3" t="s">
        <v>28</v>
      </c>
    </row>
    <row r="19" customFormat="false" ht="15" hidden="false" customHeight="true" outlineLevel="0" collapsed="false">
      <c r="A19" s="4" t="s">
        <v>29</v>
      </c>
      <c r="B19" s="14" t="n">
        <f aca="false">B5</f>
        <v>30</v>
      </c>
      <c r="C19" s="14" t="n">
        <f aca="false">B19*(1+$B$14)</f>
        <v>31.5</v>
      </c>
      <c r="D19" s="14" t="n">
        <f aca="false">C19*(1+$B$14)</f>
        <v>33.075</v>
      </c>
      <c r="E19" s="14" t="n">
        <f aca="false">D19*(1+$B$14)</f>
        <v>34.72875</v>
      </c>
      <c r="F19" s="14" t="n">
        <f aca="false">E19*(1+$B$14)</f>
        <v>36.4651875</v>
      </c>
      <c r="G19" s="14" t="n">
        <f aca="false">F19*(1+$B$14)</f>
        <v>38.288446875</v>
      </c>
      <c r="H19" s="15" t="n">
        <f aca="false">G19</f>
        <v>38.288446875</v>
      </c>
    </row>
    <row r="20" customFormat="false" ht="15" hidden="false" customHeight="true" outlineLevel="0" collapsed="false">
      <c r="A20" s="4" t="s">
        <v>30</v>
      </c>
      <c r="B20" s="4" t="s">
        <v>31</v>
      </c>
      <c r="C20" s="14" t="n">
        <f aca="false">$B$9*$B$11</f>
        <v>15.3</v>
      </c>
      <c r="D20" s="14" t="n">
        <f aca="false">C25*$B$11</f>
        <v>14.696415</v>
      </c>
      <c r="E20" s="14" t="n">
        <f aca="false">D25*$B$11</f>
        <v>13.97773005075</v>
      </c>
      <c r="F20" s="14" t="n">
        <f aca="false">E25*$B$11</f>
        <v>13.132920825399</v>
      </c>
      <c r="G20" s="14" t="n">
        <f aca="false">F25*$B$11</f>
        <v>12.150084818865</v>
      </c>
      <c r="H20" s="4" t="s">
        <v>31</v>
      </c>
    </row>
    <row r="21" customFormat="false" ht="15" hidden="false" customHeight="true" outlineLevel="0" collapsed="false">
      <c r="A21" s="4" t="s">
        <v>32</v>
      </c>
      <c r="B21" s="4" t="s">
        <v>31</v>
      </c>
      <c r="C21" s="14" t="n">
        <f aca="false">MAX(0,(C19-C20))*$B$12</f>
        <v>4.374</v>
      </c>
      <c r="D21" s="14" t="n">
        <f aca="false">MAX(0,(D19-D20))*$B$12</f>
        <v>4.96221795</v>
      </c>
      <c r="E21" s="14" t="n">
        <f aca="false">MAX(0,(E19-E20))*$B$12</f>
        <v>5.6027753862975</v>
      </c>
      <c r="F21" s="14" t="n">
        <f aca="false">MAX(0,(F19-F20))*$B$12</f>
        <v>6.29971200214226</v>
      </c>
      <c r="G21" s="14" t="n">
        <f aca="false">MAX(0,(G19-G20))*$B$12</f>
        <v>7.05735775515644</v>
      </c>
      <c r="H21" s="4" t="s">
        <v>31</v>
      </c>
    </row>
    <row r="22" customFormat="false" ht="15" hidden="false" customHeight="true" outlineLevel="0" collapsed="false">
      <c r="A22" s="4" t="s">
        <v>33</v>
      </c>
      <c r="B22" s="4" t="s">
        <v>31</v>
      </c>
      <c r="C22" s="14" t="n">
        <f aca="false">C19*0.15</f>
        <v>4.725</v>
      </c>
      <c r="D22" s="14" t="n">
        <f aca="false">D19*0.15</f>
        <v>4.96125</v>
      </c>
      <c r="E22" s="14" t="n">
        <f aca="false">E19*0.15</f>
        <v>5.2093125</v>
      </c>
      <c r="F22" s="14" t="n">
        <f aca="false">F19*0.15</f>
        <v>5.469778125</v>
      </c>
      <c r="G22" s="14" t="n">
        <f aca="false">G19*0.15</f>
        <v>5.74326703125</v>
      </c>
      <c r="H22" s="11" t="s">
        <v>34</v>
      </c>
    </row>
    <row r="23" customFormat="false" ht="15" hidden="false" customHeight="true" outlineLevel="0" collapsed="false">
      <c r="A23" s="13" t="s">
        <v>35</v>
      </c>
      <c r="B23" s="4" t="s">
        <v>31</v>
      </c>
      <c r="C23" s="15" t="n">
        <f aca="false">C19-C20-C21-C22</f>
        <v>7.101</v>
      </c>
      <c r="D23" s="15" t="n">
        <f aca="false">D19-D20-D21-D22</f>
        <v>8.45511705</v>
      </c>
      <c r="E23" s="15" t="n">
        <f aca="false">E19-E20-E21-E22</f>
        <v>9.9389320629525</v>
      </c>
      <c r="F23" s="15" t="n">
        <f aca="false">F19-F20-F21-F22</f>
        <v>11.5627765474587</v>
      </c>
      <c r="G23" s="15" t="n">
        <f aca="false">G19-G20-G21-G22</f>
        <v>13.3377372697285</v>
      </c>
    </row>
    <row r="24" customFormat="false" ht="15" hidden="false" customHeight="true" outlineLevel="0" collapsed="false">
      <c r="A24" s="4" t="s">
        <v>36</v>
      </c>
      <c r="B24" s="4" t="s">
        <v>31</v>
      </c>
      <c r="C24" s="14" t="n">
        <f aca="false">-MIN(C23,$B$9)</f>
        <v>-7.101</v>
      </c>
      <c r="D24" s="14" t="n">
        <f aca="false">-MIN(D23,C25)</f>
        <v>-8.45511705</v>
      </c>
      <c r="E24" s="14" t="n">
        <f aca="false">-MIN(E23,D25)</f>
        <v>-9.9389320629525</v>
      </c>
      <c r="F24" s="14" t="n">
        <f aca="false">-MIN(F23,E25)</f>
        <v>-11.5627765474587</v>
      </c>
      <c r="G24" s="14" t="n">
        <f aca="false">-MIN(G23,F25)</f>
        <v>-13.3377372697285</v>
      </c>
    </row>
    <row r="25" customFormat="false" ht="15" hidden="false" customHeight="true" outlineLevel="0" collapsed="false">
      <c r="A25" s="13" t="s">
        <v>37</v>
      </c>
      <c r="B25" s="8" t="n">
        <f aca="false">B9</f>
        <v>180</v>
      </c>
      <c r="C25" s="8" t="n">
        <f aca="false">B25+C24</f>
        <v>172.899</v>
      </c>
      <c r="D25" s="8" t="n">
        <f aca="false">C25+D24</f>
        <v>164.44388295</v>
      </c>
      <c r="E25" s="8" t="n">
        <f aca="false">D25+E24</f>
        <v>154.504950887047</v>
      </c>
      <c r="F25" s="8" t="n">
        <f aca="false">E25+F24</f>
        <v>142.942174339589</v>
      </c>
      <c r="G25" s="8" t="n">
        <f aca="false">F25+G24</f>
        <v>129.60443706986</v>
      </c>
      <c r="H25" s="16" t="n">
        <f aca="false">G25</f>
        <v>129.60443706986</v>
      </c>
    </row>
    <row r="26" customFormat="false" ht="21.75" hidden="false" customHeight="true" outlineLevel="0" collapsed="false"/>
    <row r="27" customFormat="false" ht="15" hidden="false" customHeight="true" outlineLevel="0" collapsed="false">
      <c r="A27" s="3" t="s">
        <v>38</v>
      </c>
      <c r="B27" s="3"/>
      <c r="C27" s="3"/>
      <c r="D27" s="3"/>
      <c r="E27" s="3"/>
      <c r="F27" s="3"/>
      <c r="G27" s="3"/>
      <c r="H27" s="3"/>
    </row>
    <row r="28" customFormat="false" ht="15" hidden="false" customHeight="true" outlineLevel="0" collapsed="false">
      <c r="A28" s="13" t="s">
        <v>39</v>
      </c>
      <c r="H28" s="8" t="n">
        <f aca="false">G19</f>
        <v>38.288446875</v>
      </c>
    </row>
    <row r="29" customFormat="false" ht="15" hidden="false" customHeight="true" outlineLevel="0" collapsed="false">
      <c r="A29" s="4" t="s">
        <v>40</v>
      </c>
      <c r="H29" s="17" t="n">
        <f aca="false">B15</f>
        <v>10</v>
      </c>
    </row>
    <row r="30" customFormat="false" ht="15" hidden="false" customHeight="true" outlineLevel="0" collapsed="false">
      <c r="A30" s="13" t="s">
        <v>41</v>
      </c>
      <c r="H30" s="18" t="n">
        <f aca="false">H28*H29</f>
        <v>382.88446875</v>
      </c>
    </row>
    <row r="31" customFormat="false" ht="15" hidden="false" customHeight="true" outlineLevel="0" collapsed="false">
      <c r="A31" s="4" t="s">
        <v>42</v>
      </c>
      <c r="H31" s="19" t="n">
        <f aca="false">G25</f>
        <v>129.60443706986</v>
      </c>
    </row>
    <row r="32" customFormat="false" ht="15" hidden="false" customHeight="true" outlineLevel="0" collapsed="false">
      <c r="A32" s="13" t="s">
        <v>43</v>
      </c>
      <c r="H32" s="18" t="n">
        <f aca="false">H30-H31</f>
        <v>253.28003168014</v>
      </c>
    </row>
    <row r="33" customFormat="false" ht="15" hidden="false" customHeight="true" outlineLevel="0" collapsed="false"/>
    <row r="34" customFormat="false" ht="15" hidden="false" customHeight="true" outlineLevel="0" collapsed="false">
      <c r="A34" s="13" t="s">
        <v>44</v>
      </c>
      <c r="H34" s="20" t="n">
        <f aca="false">H32/B10</f>
        <v>2.11066693066783</v>
      </c>
    </row>
    <row r="35" customFormat="false" ht="15" hidden="false" customHeight="true" outlineLevel="0" collapsed="false">
      <c r="A35" s="13" t="s">
        <v>45</v>
      </c>
      <c r="H35" s="21" t="n">
        <f aca="false">(H32/B10)^(1/B13)-1</f>
        <v>0.16113827517213</v>
      </c>
    </row>
    <row r="36" customFormat="false" ht="15" hidden="false" customHeight="true" outlineLevel="0" collapsed="false"/>
    <row r="37" customFormat="false" ht="15" hidden="false" customHeight="true" outlineLevel="0" collapsed="false">
      <c r="A37" s="22" t="s">
        <v>46</v>
      </c>
      <c r="B37" s="23"/>
      <c r="C37" s="23"/>
      <c r="D37" s="23"/>
      <c r="E37" s="23"/>
      <c r="F37" s="23"/>
      <c r="G37" s="23"/>
      <c r="H37" s="23"/>
    </row>
    <row r="38" customFormat="false" ht="15" hidden="false" customHeight="true" outlineLevel="0" collapsed="false">
      <c r="A38" s="24" t="s">
        <v>47</v>
      </c>
      <c r="B38" s="23"/>
      <c r="C38" s="25" t="str">
        <f aca="false">IF(ABS(C23-(C19-C20-C21-C22))&lt;0.01,"✓",TEXT(C23-(C19-C20-C21-C22),"0.00"))</f>
        <v>✓</v>
      </c>
      <c r="D38" s="25" t="str">
        <f aca="false">IF(ABS(D23-(D19-D20-D21-D22))&lt;0.01,"✓",TEXT(D23-(D19-D20-D21-D22),"0.00"))</f>
        <v>✓</v>
      </c>
      <c r="E38" s="25" t="str">
        <f aca="false">IF(ABS(E23-(E19-E20-E21-E22))&lt;0.01,"✓",TEXT(E23-(E19-E20-E21-E22),"0.00"))</f>
        <v>✓</v>
      </c>
      <c r="F38" s="25" t="str">
        <f aca="false">IF(ABS(F23-(F19-F20-F21-F22))&lt;0.01,"✓",TEXT(F23-(F19-F20-F21-F22),"0.00"))</f>
        <v>✓</v>
      </c>
      <c r="G38" s="25" t="str">
        <f aca="false">IF(ABS(G23-(G19-G20-G21-G22))&lt;0.01,"✓",TEXT(G23-(G19-G20-G21-G22),"0.00"))</f>
        <v>✓</v>
      </c>
      <c r="H38" s="23"/>
    </row>
    <row r="39" customFormat="false" ht="15" hidden="false" customHeight="true" outlineLevel="0" collapsed="false">
      <c r="A39" s="24" t="s">
        <v>48</v>
      </c>
      <c r="B39" s="23"/>
      <c r="C39" s="25" t="str">
        <f aca="false">IF(ABS(C20-$B$9*$B$11)&lt;0.01,"✓",TEXT(C20-$B$9*$B$11,"0.00"))</f>
        <v>✓</v>
      </c>
      <c r="D39" s="23"/>
      <c r="E39" s="23"/>
      <c r="F39" s="23"/>
      <c r="G39" s="23"/>
      <c r="H39" s="23"/>
    </row>
    <row r="40" customFormat="false" ht="15" hidden="false" customHeight="true" outlineLevel="0" collapsed="false">
      <c r="A40" s="24" t="s">
        <v>49</v>
      </c>
      <c r="B40" s="23"/>
      <c r="C40" s="25" t="str">
        <f aca="false">IF(ABS(C25-(B25+C24))&lt;0.01,"✓",TEXT(C25-(B25+C24),"0.00"))</f>
        <v>✓</v>
      </c>
      <c r="D40" s="25" t="str">
        <f aca="false">IF(ABS(D25-(C25+D24))&lt;0.01,"✓",TEXT(D25-(C25+D24),"0.00"))</f>
        <v>✓</v>
      </c>
      <c r="E40" s="25" t="str">
        <f aca="false">IF(ABS(E25-(D25+E24))&lt;0.01,"✓",TEXT(E25-(D25+E24),"0.00"))</f>
        <v>✓</v>
      </c>
      <c r="F40" s="25" t="str">
        <f aca="false">IF(ABS(F25-(E25+F24))&lt;0.01,"✓",TEXT(F25-(E25+F24),"0.00"))</f>
        <v>✓</v>
      </c>
      <c r="G40" s="25" t="str">
        <f aca="false">IF(ABS(G25-(F25+G24))&lt;0.01,"✓",TEXT(G25-(F25+G24),"0.00"))</f>
        <v>✓</v>
      </c>
      <c r="H40" s="23"/>
    </row>
    <row r="41" customFormat="false" ht="15" hidden="false" customHeight="true" outlineLevel="0" collapsed="false">
      <c r="A41" s="24" t="s">
        <v>50</v>
      </c>
      <c r="B41" s="23"/>
      <c r="C41" s="23"/>
      <c r="D41" s="23"/>
      <c r="E41" s="23"/>
      <c r="F41" s="23"/>
      <c r="G41" s="23"/>
      <c r="H41" s="25" t="str">
        <f aca="false">IF(ABS(H34-H32/B10)&lt;0.01,"✓",TEXT(H34-H32/B10,"0.00"))</f>
        <v>✓</v>
      </c>
    </row>
    <row r="42" customFormat="false" ht="15" hidden="false" customHeight="true" outlineLevel="0" collapsed="false">
      <c r="A42" s="24" t="s">
        <v>51</v>
      </c>
      <c r="B42" s="23"/>
      <c r="C42" s="23"/>
      <c r="D42" s="23"/>
      <c r="E42" s="23"/>
      <c r="F42" s="23"/>
      <c r="G42" s="23"/>
      <c r="H42" s="25" t="str">
        <f aca="false">IF(ABS(H35-((H32/B10)^(1/B13)-1))&lt;0.001,"✓",TEXT(H35-((H32/B10)^(1/B13)-1),"0.0%"))</f>
        <v>✓</v>
      </c>
    </row>
  </sheetData>
  <mergeCells count="8">
    <mergeCell ref="A2:H2"/>
    <mergeCell ref="A4:H4"/>
    <mergeCell ref="C5:H5"/>
    <mergeCell ref="C6:H6"/>
    <mergeCell ref="C7:H7"/>
    <mergeCell ref="C8:H8"/>
    <mergeCell ref="A17:H17"/>
    <mergeCell ref="A27:H27"/>
  </mergeCells>
  <hyperlinks>
    <hyperlink ref="A2" r:id="rId1" display="deabaco · Andina LBO · Modelo 5 años · Módulo 5.5"/>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0B981"/>
    <pageSetUpPr fitToPage="false"/>
  </sheetPr>
  <dimension ref="A1:E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6"/>
    <col collapsed="false" customWidth="true" hidden="false" outlineLevel="0" max="4" min="2" style="1" width="14"/>
    <col collapsed="false" customWidth="true" hidden="false" outlineLevel="0" max="5" min="5" style="1" width="50"/>
  </cols>
  <sheetData>
    <row r="1" customFormat="false" ht="21.75" hidden="false" customHeight="true" outlineLevel="0" collapsed="false"/>
    <row r="2" customFormat="false" ht="15" hidden="false" customHeight="true" outlineLevel="0" collapsed="false">
      <c r="A2" s="2" t="s">
        <v>52</v>
      </c>
      <c r="B2" s="2"/>
      <c r="C2" s="2"/>
      <c r="D2" s="2"/>
      <c r="E2" s="2"/>
    </row>
    <row r="3" customFormat="false" ht="49.5" hidden="false" customHeight="true" outlineLevel="0" collapsed="false"/>
    <row r="4" customFormat="false" ht="18.75" hidden="false" customHeight="true" outlineLevel="0" collapsed="false">
      <c r="A4" s="6" t="s">
        <v>53</v>
      </c>
      <c r="B4" s="6"/>
      <c r="C4" s="6"/>
      <c r="D4" s="6"/>
      <c r="E4" s="6"/>
    </row>
    <row r="5" customFormat="false" ht="21.75" hidden="false" customHeight="true" outlineLevel="0" collapsed="false"/>
    <row r="6" customFormat="false" ht="18.75" hidden="false" customHeight="true" outlineLevel="0" collapsed="false">
      <c r="A6" s="13" t="s">
        <v>54</v>
      </c>
      <c r="B6" s="3" t="s">
        <v>55</v>
      </c>
      <c r="C6" s="3" t="s">
        <v>56</v>
      </c>
      <c r="D6" s="3" t="s">
        <v>57</v>
      </c>
      <c r="E6" s="3" t="s">
        <v>58</v>
      </c>
    </row>
    <row r="7" customFormat="false" ht="18.75" hidden="false" customHeight="true" outlineLevel="0" collapsed="false">
      <c r="A7" s="13" t="s">
        <v>59</v>
      </c>
      <c r="B7" s="8" t="n">
        <f aca="false">'LBO Model'!B9-'LBO Model'!G25</f>
        <v>50.3955629301398</v>
      </c>
      <c r="C7" s="26" t="n">
        <f aca="false">B7/('LBO Model'!H32-'LBO Model'!B10)</f>
        <v>0.378117879286558</v>
      </c>
      <c r="D7" s="27" t="s">
        <v>60</v>
      </c>
      <c r="E7" s="11" t="s">
        <v>61</v>
      </c>
    </row>
    <row r="8" customFormat="false" ht="27.75" hidden="false" customHeight="true" outlineLevel="0" collapsed="false">
      <c r="A8" s="13" t="s">
        <v>62</v>
      </c>
      <c r="B8" s="8" t="n">
        <f aca="false">'LBO Model'!B6*('LBO Model'!G19-'LBO Model'!B5)</f>
        <v>82.8844687500001</v>
      </c>
      <c r="C8" s="26" t="n">
        <f aca="false">B8/('LBO Model'!H32-'LBO Model'!B10)</f>
        <v>0.621882120713442</v>
      </c>
      <c r="D8" s="28" t="s">
        <v>63</v>
      </c>
      <c r="E8" s="11" t="s">
        <v>64</v>
      </c>
    </row>
    <row r="9" customFormat="false" ht="27.75" hidden="false" customHeight="true" outlineLevel="0" collapsed="false">
      <c r="A9" s="13" t="s">
        <v>65</v>
      </c>
      <c r="B9" s="8" t="n">
        <f aca="false">'LBO Model'!G19*('LBO Model'!B15-'LBO Model'!B6)</f>
        <v>0</v>
      </c>
      <c r="C9" s="26" t="n">
        <f aca="false">B9/('LBO Model'!H32-'LBO Model'!B10)</f>
        <v>0</v>
      </c>
      <c r="D9" s="29" t="s">
        <v>66</v>
      </c>
      <c r="E9" s="11" t="s">
        <v>67</v>
      </c>
    </row>
    <row r="10" customFormat="false" ht="21.75" hidden="false" customHeight="true" outlineLevel="0" collapsed="false"/>
    <row r="11" customFormat="false" ht="15" hidden="false" customHeight="true" outlineLevel="0" collapsed="false">
      <c r="A11" s="13" t="s">
        <v>68</v>
      </c>
      <c r="B11" s="8" t="n">
        <f aca="false">'LBO Model'!H32-'LBO Model'!B10</f>
        <v>133.28003168014</v>
      </c>
      <c r="C11" s="26" t="n">
        <f aca="false">1</f>
        <v>1</v>
      </c>
    </row>
    <row r="12" customFormat="false" ht="15" hidden="false" customHeight="true" outlineLevel="0" collapsed="false"/>
    <row r="13" customFormat="false" ht="99.75" hidden="false" customHeight="true" outlineLevel="0" collapsed="false">
      <c r="A13" s="3" t="s">
        <v>69</v>
      </c>
      <c r="B13" s="3"/>
      <c r="C13" s="3"/>
      <c r="D13" s="3"/>
      <c r="E13" s="3"/>
    </row>
    <row r="14" customFormat="false" ht="27.75" hidden="false" customHeight="true" outlineLevel="0" collapsed="false">
      <c r="A14" s="6" t="s">
        <v>70</v>
      </c>
      <c r="B14" s="6"/>
      <c r="C14" s="6"/>
      <c r="D14" s="6"/>
      <c r="E14" s="6"/>
    </row>
  </sheetData>
  <mergeCells count="4">
    <mergeCell ref="A2:E2"/>
    <mergeCell ref="A4:E4"/>
    <mergeCell ref="A13:E13"/>
    <mergeCell ref="A14:E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B5CF6"/>
    <pageSetUpPr fitToPage="false"/>
  </sheetPr>
  <dimension ref="A1:G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6"/>
    <col collapsed="false" customWidth="true" hidden="false" outlineLevel="0" max="6" min="2" style="1" width="14"/>
    <col collapsed="false" customWidth="true" hidden="false" outlineLevel="0" max="7" min="7" style="1" width="38"/>
  </cols>
  <sheetData>
    <row r="1" customFormat="false" ht="21.75" hidden="false" customHeight="true" outlineLevel="0" collapsed="false"/>
    <row r="2" customFormat="false" ht="15" hidden="false" customHeight="true" outlineLevel="0" collapsed="false">
      <c r="A2" s="2" t="s">
        <v>71</v>
      </c>
      <c r="B2" s="2"/>
      <c r="C2" s="2"/>
      <c r="D2" s="2"/>
      <c r="E2" s="2"/>
      <c r="F2" s="2"/>
      <c r="G2" s="2"/>
    </row>
    <row r="3" customFormat="false" ht="60" hidden="false" customHeight="true" outlineLevel="0" collapsed="false"/>
    <row r="4" customFormat="false" ht="18.75" hidden="false" customHeight="true" outlineLevel="0" collapsed="false">
      <c r="A4" s="6" t="s">
        <v>72</v>
      </c>
      <c r="B4" s="6"/>
      <c r="C4" s="6"/>
      <c r="D4" s="6"/>
      <c r="E4" s="6"/>
      <c r="F4" s="6"/>
      <c r="G4" s="6"/>
    </row>
    <row r="5" customFormat="false" ht="21.75" hidden="false" customHeight="true" outlineLevel="0" collapsed="false"/>
    <row r="6" customFormat="false" ht="15" hidden="false" customHeight="true" outlineLevel="0" collapsed="false">
      <c r="A6" s="13" t="s">
        <v>73</v>
      </c>
      <c r="B6" s="3" t="s">
        <v>74</v>
      </c>
      <c r="C6" s="3" t="s">
        <v>75</v>
      </c>
      <c r="D6" s="3" t="s">
        <v>76</v>
      </c>
      <c r="E6" s="3" t="s">
        <v>77</v>
      </c>
      <c r="F6" s="3" t="s">
        <v>78</v>
      </c>
      <c r="G6" s="3" t="s">
        <v>58</v>
      </c>
    </row>
    <row r="7" customFormat="false" ht="15" hidden="false" customHeight="true" outlineLevel="0" collapsed="false">
      <c r="A7" s="4" t="s">
        <v>79</v>
      </c>
      <c r="B7" s="30" t="n">
        <v>0.2</v>
      </c>
      <c r="C7" s="30" t="n">
        <v>0.24</v>
      </c>
      <c r="D7" s="30" t="n">
        <v>0.27</v>
      </c>
      <c r="E7" s="30" t="n">
        <v>0.3</v>
      </c>
      <c r="F7" s="30" t="n">
        <v>0.33</v>
      </c>
      <c r="G7" s="11" t="s">
        <v>31</v>
      </c>
    </row>
    <row r="8" customFormat="false" ht="18.75" hidden="false" customHeight="true" outlineLevel="0" collapsed="false">
      <c r="A8" s="4" t="s">
        <v>80</v>
      </c>
      <c r="B8" s="31" t="n">
        <v>0.18</v>
      </c>
      <c r="C8" s="30" t="n">
        <v>0.21</v>
      </c>
      <c r="D8" s="30" t="n">
        <v>0.24</v>
      </c>
      <c r="E8" s="30" t="n">
        <v>0.27</v>
      </c>
      <c r="F8" s="30" t="n">
        <v>0.3</v>
      </c>
      <c r="G8" s="11" t="s">
        <v>31</v>
      </c>
    </row>
    <row r="9" customFormat="false" ht="15" hidden="false" customHeight="true" outlineLevel="0" collapsed="false">
      <c r="A9" s="4" t="s">
        <v>81</v>
      </c>
      <c r="B9" s="31" t="n">
        <v>0.15</v>
      </c>
      <c r="C9" s="31" t="n">
        <v>0.18</v>
      </c>
      <c r="D9" s="30" t="n">
        <v>0.2</v>
      </c>
      <c r="E9" s="30" t="n">
        <v>0.23</v>
      </c>
      <c r="F9" s="30" t="n">
        <v>0.26</v>
      </c>
      <c r="G9" s="11" t="s">
        <v>82</v>
      </c>
    </row>
    <row r="10" customFormat="false" ht="15" hidden="false" customHeight="true" outlineLevel="0" collapsed="false">
      <c r="A10" s="4" t="s">
        <v>83</v>
      </c>
      <c r="B10" s="32" t="n">
        <v>0.12</v>
      </c>
      <c r="C10" s="31" t="n">
        <v>0.15</v>
      </c>
      <c r="D10" s="31" t="n">
        <v>0.17</v>
      </c>
      <c r="E10" s="30" t="n">
        <v>0.2</v>
      </c>
      <c r="F10" s="30" t="n">
        <v>0.23</v>
      </c>
      <c r="G10" s="11" t="s">
        <v>31</v>
      </c>
    </row>
    <row r="11" customFormat="false" ht="15" hidden="false" customHeight="true" outlineLevel="0" collapsed="false">
      <c r="A11" s="4" t="s">
        <v>84</v>
      </c>
      <c r="B11" s="32" t="n">
        <v>0.1</v>
      </c>
      <c r="C11" s="32" t="n">
        <v>0.12</v>
      </c>
      <c r="D11" s="31" t="n">
        <v>0.15</v>
      </c>
      <c r="E11" s="31" t="n">
        <v>0.17</v>
      </c>
      <c r="F11" s="30" t="n">
        <v>0.2</v>
      </c>
      <c r="G11" s="11" t="s">
        <v>31</v>
      </c>
    </row>
    <row r="12" customFormat="false" ht="99.75" hidden="false" customHeight="true" outlineLevel="0" collapsed="false"/>
    <row r="13" customFormat="false" ht="27.75" hidden="false" customHeight="true" outlineLevel="0" collapsed="false">
      <c r="A13" s="6" t="s">
        <v>85</v>
      </c>
      <c r="B13" s="6"/>
      <c r="C13" s="6"/>
      <c r="D13" s="6"/>
      <c r="E13" s="6"/>
      <c r="F13" s="6"/>
      <c r="G13" s="6"/>
    </row>
  </sheetData>
  <mergeCells count="3">
    <mergeCell ref="A2:G2"/>
    <mergeCell ref="A4:G4"/>
    <mergeCell ref="A13:G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C2626"/>
    <pageSetUpPr fitToPage="false"/>
  </sheetPr>
  <dimension ref="A1:C1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2"/>
    <col collapsed="false" customWidth="true" hidden="false" outlineLevel="0" max="2" min="2" style="1" width="18"/>
    <col collapsed="false" customWidth="true" hidden="false" outlineLevel="0" max="3" min="3" style="1" width="50"/>
  </cols>
  <sheetData>
    <row r="1" customFormat="false" ht="21.75" hidden="false" customHeight="true" outlineLevel="0" collapsed="false"/>
    <row r="2" customFormat="false" ht="15" hidden="false" customHeight="true" outlineLevel="0" collapsed="false">
      <c r="A2" s="2" t="s">
        <v>86</v>
      </c>
      <c r="B2" s="2"/>
      <c r="C2" s="2"/>
    </row>
    <row r="3" customFormat="false" ht="21.75" hidden="false" customHeight="true" outlineLevel="0" collapsed="false"/>
    <row r="4" customFormat="false" ht="60" hidden="false" customHeight="true" outlineLevel="0" collapsed="false">
      <c r="A4" s="13" t="s">
        <v>87</v>
      </c>
      <c r="B4" s="3" t="s">
        <v>88</v>
      </c>
      <c r="C4" s="3" t="s">
        <v>89</v>
      </c>
    </row>
    <row r="5" customFormat="false" ht="60" hidden="false" customHeight="true" outlineLevel="0" collapsed="false">
      <c r="A5" s="13" t="s">
        <v>90</v>
      </c>
      <c r="B5" s="4" t="s">
        <v>91</v>
      </c>
      <c r="C5" s="11" t="s">
        <v>92</v>
      </c>
    </row>
    <row r="6" customFormat="false" ht="60" hidden="false" customHeight="true" outlineLevel="0" collapsed="false">
      <c r="A6" s="13" t="s">
        <v>93</v>
      </c>
      <c r="B6" s="4" t="s">
        <v>94</v>
      </c>
      <c r="C6" s="11" t="s">
        <v>95</v>
      </c>
    </row>
    <row r="7" customFormat="false" ht="60" hidden="false" customHeight="true" outlineLevel="0" collapsed="false">
      <c r="A7" s="13" t="s">
        <v>96</v>
      </c>
      <c r="B7" s="4" t="s">
        <v>97</v>
      </c>
      <c r="C7" s="11" t="s">
        <v>98</v>
      </c>
    </row>
    <row r="8" customFormat="false" ht="60" hidden="false" customHeight="true" outlineLevel="0" collapsed="false">
      <c r="A8" s="13" t="s">
        <v>99</v>
      </c>
      <c r="B8" s="4" t="s">
        <v>100</v>
      </c>
      <c r="C8" s="11" t="s">
        <v>101</v>
      </c>
    </row>
    <row r="9" customFormat="false" ht="27.75" hidden="false" customHeight="true" outlineLevel="0" collapsed="false">
      <c r="A9" s="13" t="s">
        <v>102</v>
      </c>
      <c r="B9" s="4" t="s">
        <v>103</v>
      </c>
      <c r="C9" s="11" t="s">
        <v>104</v>
      </c>
    </row>
    <row r="10" customFormat="false" ht="99.75" hidden="false" customHeight="true" outlineLevel="0" collapsed="false"/>
    <row r="11" customFormat="false" ht="36.75" hidden="false" customHeight="true" outlineLevel="0" collapsed="false">
      <c r="A11" s="6" t="s">
        <v>105</v>
      </c>
      <c r="B11" s="6"/>
      <c r="C11" s="6"/>
    </row>
  </sheetData>
  <mergeCells count="2">
    <mergeCell ref="A2:C2"/>
    <mergeCell ref="A11:C1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59E0B"/>
    <pageSetUpPr fitToPage="false"/>
  </sheetPr>
  <dimension ref="A1:C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8"/>
    <col collapsed="false" customWidth="true" hidden="false" outlineLevel="0" max="2" min="2" style="1" width="52"/>
    <col collapsed="false" customWidth="true" hidden="false" outlineLevel="0" max="3" min="3" style="1" width="32"/>
  </cols>
  <sheetData>
    <row r="1" customFormat="false" ht="21.75" hidden="false" customHeight="true" outlineLevel="0" collapsed="false"/>
    <row r="2" customFormat="false" ht="15" hidden="false" customHeight="true" outlineLevel="0" collapsed="false">
      <c r="A2" s="2" t="s">
        <v>106</v>
      </c>
      <c r="B2" s="2"/>
      <c r="C2" s="2"/>
    </row>
    <row r="3" customFormat="false" ht="21.75" hidden="false" customHeight="true" outlineLevel="0" collapsed="false"/>
    <row r="4" customFormat="false" ht="60" hidden="false" customHeight="true" outlineLevel="0" collapsed="false">
      <c r="A4" s="13" t="s">
        <v>107</v>
      </c>
      <c r="B4" s="3" t="s">
        <v>108</v>
      </c>
      <c r="C4" s="3" t="s">
        <v>109</v>
      </c>
    </row>
    <row r="5" customFormat="false" ht="60" hidden="false" customHeight="true" outlineLevel="0" collapsed="false">
      <c r="A5" s="13" t="s">
        <v>110</v>
      </c>
      <c r="B5" s="11" t="s">
        <v>111</v>
      </c>
      <c r="C5" s="11" t="s">
        <v>112</v>
      </c>
    </row>
    <row r="6" customFormat="false" ht="60" hidden="false" customHeight="true" outlineLevel="0" collapsed="false">
      <c r="A6" s="13" t="s">
        <v>113</v>
      </c>
      <c r="B6" s="11" t="s">
        <v>114</v>
      </c>
      <c r="C6" s="11" t="s">
        <v>115</v>
      </c>
    </row>
    <row r="7" customFormat="false" ht="60" hidden="false" customHeight="true" outlineLevel="0" collapsed="false">
      <c r="A7" s="13" t="s">
        <v>116</v>
      </c>
      <c r="B7" s="11" t="s">
        <v>117</v>
      </c>
      <c r="C7" s="11" t="s">
        <v>118</v>
      </c>
    </row>
    <row r="8" customFormat="false" ht="60" hidden="false" customHeight="true" outlineLevel="0" collapsed="false">
      <c r="A8" s="13" t="s">
        <v>119</v>
      </c>
      <c r="B8" s="11" t="s">
        <v>120</v>
      </c>
      <c r="C8" s="11" t="s">
        <v>121</v>
      </c>
    </row>
    <row r="9" customFormat="false" ht="60" hidden="false" customHeight="true" outlineLevel="0" collapsed="false">
      <c r="A9" s="13" t="s">
        <v>122</v>
      </c>
      <c r="B9" s="11" t="s">
        <v>123</v>
      </c>
      <c r="C9" s="11" t="s">
        <v>124</v>
      </c>
    </row>
    <row r="10" customFormat="false" ht="60" hidden="false" customHeight="true" outlineLevel="0" collapsed="false">
      <c r="A10" s="13" t="s">
        <v>125</v>
      </c>
      <c r="B10" s="11" t="s">
        <v>126</v>
      </c>
      <c r="C10" s="11" t="s">
        <v>127</v>
      </c>
    </row>
    <row r="11" customFormat="false" ht="60" hidden="false" customHeight="true" outlineLevel="0" collapsed="false">
      <c r="A11" s="13" t="s">
        <v>128</v>
      </c>
      <c r="B11" s="11" t="s">
        <v>129</v>
      </c>
      <c r="C11" s="11" t="s">
        <v>130</v>
      </c>
    </row>
    <row r="12" customFormat="false" ht="20.25" hidden="false" customHeight="true" outlineLevel="0" collapsed="false">
      <c r="A12" s="13" t="s">
        <v>131</v>
      </c>
      <c r="B12" s="11" t="s">
        <v>132</v>
      </c>
      <c r="C12" s="11" t="s">
        <v>133</v>
      </c>
    </row>
    <row r="13" customFormat="false" ht="79.5" hidden="false" customHeight="true" outlineLevel="0" collapsed="false"/>
    <row r="14" customFormat="false" ht="27.75" hidden="false" customHeight="true" outlineLevel="0" collapsed="false">
      <c r="A14" s="6" t="s">
        <v>134</v>
      </c>
      <c r="B14" s="6"/>
      <c r="C14" s="6"/>
    </row>
  </sheetData>
  <mergeCells count="2">
    <mergeCell ref="A2:C2"/>
    <mergeCell ref="A14:C1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6B7280"/>
    <pageSetUpPr fitToPage="false"/>
  </sheetPr>
  <dimension ref="A1:F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8"/>
  </cols>
  <sheetData>
    <row r="1" customFormat="false" ht="21.75" hidden="false" customHeight="true" outlineLevel="0" collapsed="false"/>
    <row r="2" customFormat="false" ht="15" hidden="false" customHeight="true" outlineLevel="0" collapsed="false">
      <c r="A2" s="2" t="s">
        <v>135</v>
      </c>
      <c r="B2" s="2"/>
      <c r="C2" s="2"/>
      <c r="D2" s="2"/>
      <c r="E2" s="2"/>
      <c r="F2" s="2"/>
    </row>
    <row r="3" customFormat="false" ht="120" hidden="false" customHeight="true" outlineLevel="0" collapsed="false"/>
    <row r="4" customFormat="false" ht="45.75" hidden="false" customHeight="true" outlineLevel="0" collapsed="false">
      <c r="A4" s="6" t="s">
        <v>136</v>
      </c>
      <c r="B4" s="6"/>
      <c r="C4" s="6"/>
      <c r="D4" s="6"/>
      <c r="E4" s="6"/>
      <c r="F4" s="6"/>
    </row>
  </sheetData>
  <mergeCells count="2">
    <mergeCell ref="A2:F2"/>
    <mergeCell ref="A4:F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2026-05-14T05:14:29Z</dcterms:created>
  <dc:creator>openpyxl</dc:creator>
  <dc:description/>
  <dc:language>en-US</dc:language>
  <cp:lastModifiedBy/>
  <dcterms:modified xsi:type="dcterms:W3CDTF">2026-05-15T03:41:41Z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