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Escalera de vencimientos" sheetId="1" state="visible" r:id="rId1"/>
    <sheet xmlns:r="http://schemas.openxmlformats.org/officeDocument/2006/relationships" name="Covenant headroom" sheetId="2" state="visible" r:id="rId2"/>
    <sheet xmlns:r="http://schemas.openxmlformats.org/officeDocument/2006/relationships" name="3 niveles de protección" sheetId="3" state="visible" r:id="rId3"/>
    <sheet xmlns:r="http://schemas.openxmlformats.org/officeDocument/2006/relationships" name="Mapa bancario" sheetId="4" state="visible" r:id="rId4"/>
    <sheet xmlns:r="http://schemas.openxmlformats.org/officeDocument/2006/relationships" name="Mix de monedas" sheetId="5" state="visible" r:id="rId5"/>
    <sheet xmlns:r="http://schemas.openxmlformats.org/officeDocument/2006/relationships" name="Tu estructura" sheetId="6" state="visible" r:id="rId6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3">
    <numFmt numFmtId="164" formatCode="#,##0.0"/>
    <numFmt numFmtId="165" formatCode="0.00\x"/>
    <numFmt numFmtId="166" formatCode="\$#,##0.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libri"/>
      <charset val="1"/>
      <family val="0"/>
      <b val="1"/>
      <color rgb="FFFFFFFF"/>
      <sz val="12"/>
    </font>
    <font>
      <name val="Calibri"/>
      <charset val="1"/>
      <family val="0"/>
      <b val="1"/>
      <color rgb="FF374151"/>
      <sz val="10"/>
    </font>
    <font>
      <name val="Calibri"/>
      <charset val="1"/>
      <family val="0"/>
      <b val="1"/>
      <color rgb="FF0F1F40"/>
      <sz val="10"/>
    </font>
    <font>
      <name val="Calibri"/>
      <charset val="1"/>
      <family val="0"/>
      <color rgb="FF374151"/>
      <sz val="10"/>
    </font>
    <font>
      <name val="Calibri"/>
      <charset val="1"/>
      <family val="0"/>
      <sz val="10"/>
    </font>
    <font>
      <name val="Calibri"/>
      <charset val="1"/>
      <family val="0"/>
      <i val="1"/>
      <color rgb="FF6B7280"/>
      <sz val="9"/>
    </font>
  </fonts>
  <fills count="7">
    <fill>
      <patternFill/>
    </fill>
    <fill>
      <patternFill patternType="gray125"/>
    </fill>
    <fill>
      <patternFill patternType="solid">
        <fgColor rgb="FF0F1F40"/>
        <bgColor rgb="FF003300"/>
      </patternFill>
    </fill>
    <fill>
      <patternFill patternType="solid">
        <fgColor rgb="FFFAF9F6"/>
        <bgColor rgb="FFF3F4F6"/>
      </patternFill>
    </fill>
    <fill>
      <patternFill patternType="solid">
        <fgColor rgb="FFFEE2E2"/>
        <bgColor rgb="FFE5E7EB"/>
      </patternFill>
    </fill>
    <fill>
      <patternFill patternType="solid">
        <fgColor rgb="FFFEF3C7"/>
        <bgColor rgb="FFFEE2E2"/>
      </patternFill>
    </fill>
    <fill>
      <patternFill patternType="solid">
        <fgColor rgb="FFF3F4F6"/>
        <bgColor rgb="FFFAF9F6"/>
      </patternFill>
    </fill>
  </fills>
  <borders count="6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/>
      <right/>
      <top style="thin">
        <color rgb="FFE5E7EB"/>
      </top>
      <bottom/>
      <diagonal/>
    </border>
    <border>
      <left/>
      <right style="thin">
        <color rgb="FFE5E7EB"/>
      </right>
      <top style="thin">
        <color rgb="FFE5E7EB"/>
      </top>
      <bottom/>
      <diagonal/>
    </border>
    <border>
      <left/>
      <right/>
      <top style="thin">
        <color rgb="FFE5E7EB"/>
      </top>
      <bottom style="thin">
        <color rgb="FFE5E7EB"/>
      </bottom>
      <diagonal/>
    </border>
    <border>
      <left/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3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indent="1"/>
    </xf>
    <xf numFmtId="0" fontId="5" fillId="0" borderId="1" applyAlignment="1" pivotButton="0" quotePrefix="0" xfId="0">
      <alignment horizontal="left" vertical="center" wrapText="1" indent="1"/>
    </xf>
    <xf numFmtId="0" fontId="6" fillId="3" borderId="1" applyAlignment="1" pivotButton="0" quotePrefix="0" xfId="0">
      <alignment horizontal="left" vertical="center" wrapText="1" indent="1"/>
    </xf>
    <xf numFmtId="0" fontId="7" fillId="0" borderId="1" applyAlignment="1" pivotButton="0" quotePrefix="0" xfId="0">
      <alignment horizontal="left" vertical="center" wrapText="1" indent="1"/>
    </xf>
    <xf numFmtId="164" fontId="8" fillId="4" borderId="1" applyAlignment="1" pivotButton="0" quotePrefix="0" xfId="0">
      <alignment horizontal="right" vertical="center" indent="1"/>
    </xf>
    <xf numFmtId="0" fontId="9" fillId="0" borderId="0" applyAlignment="1" pivotButton="0" quotePrefix="0" xfId="0">
      <alignment horizontal="left" vertical="top" wrapText="1" indent="1"/>
    </xf>
    <xf numFmtId="164" fontId="8" fillId="5" borderId="1" applyAlignment="1" pivotButton="0" quotePrefix="0" xfId="0">
      <alignment horizontal="right" vertical="center" indent="1"/>
    </xf>
    <xf numFmtId="164" fontId="5" fillId="3" borderId="1" applyAlignment="1" pivotButton="0" quotePrefix="0" xfId="0">
      <alignment horizontal="right" vertical="center" indent="1"/>
    </xf>
    <xf numFmtId="9" fontId="7" fillId="6" borderId="1" applyAlignment="1" pivotButton="0" quotePrefix="0" xfId="0">
      <alignment horizontal="right" vertical="center" indent="1"/>
    </xf>
    <xf numFmtId="0" fontId="9" fillId="0" borderId="0" applyAlignment="1" pivotButton="0" quotePrefix="0" xfId="0">
      <alignment horizontal="left" vertical="top" wrapText="1" indent="1"/>
    </xf>
    <xf numFmtId="165" fontId="8" fillId="5" borderId="1" applyAlignment="1" pivotButton="0" quotePrefix="0" xfId="0">
      <alignment horizontal="right" vertical="center" indent="1"/>
    </xf>
    <xf numFmtId="164" fontId="7" fillId="6" borderId="1" applyAlignment="1" pivotButton="0" quotePrefix="0" xfId="0">
      <alignment horizontal="right" vertical="center" indent="1"/>
    </xf>
    <xf numFmtId="165" fontId="5" fillId="3" borderId="1" applyAlignment="1" pivotButton="0" quotePrefix="0" xfId="0">
      <alignment horizontal="right" vertical="center" indent="1"/>
    </xf>
    <xf numFmtId="49" fontId="7" fillId="6" borderId="1" applyAlignment="1" pivotButton="0" quotePrefix="0" xfId="0">
      <alignment horizontal="right" vertical="center" indent="1"/>
    </xf>
    <xf numFmtId="166" fontId="8" fillId="5" borderId="1" applyAlignment="1" pivotButton="0" quotePrefix="0" xfId="0">
      <alignment horizontal="right" vertical="center" indent="1"/>
    </xf>
    <xf numFmtId="9" fontId="8" fillId="5" borderId="1" applyAlignment="1" pivotButton="0" quotePrefix="0" xfId="0">
      <alignment horizontal="right" vertical="center" indent="1"/>
    </xf>
    <xf numFmtId="1" fontId="8" fillId="5" borderId="1" applyAlignment="1" pivotButton="0" quotePrefix="0" xfId="0">
      <alignment horizontal="right" vertical="center" indent="1"/>
    </xf>
    <xf numFmtId="166" fontId="5" fillId="3" borderId="1" applyAlignment="1" pivotButton="0" quotePrefix="0" xfId="0">
      <alignment horizontal="right" vertical="center" indent="1"/>
    </xf>
    <xf numFmtId="9" fontId="5" fillId="3" borderId="1" applyAlignment="1" pivotButton="0" quotePrefix="0" xfId="0">
      <alignment horizontal="right" vertical="center" inden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1" applyAlignment="1" pivotButton="0" quotePrefix="0" xfId="0">
      <alignment horizontal="left" vertical="center" indent="1"/>
    </xf>
    <xf numFmtId="0" fontId="0" fillId="0" borderId="4" pivotButton="0" quotePrefix="0" xfId="0"/>
    <xf numFmtId="0" fontId="0" fillId="0" borderId="5" pivotButton="0" quotePrefix="0" xfId="0"/>
    <xf numFmtId="0" fontId="5" fillId="0" borderId="1" applyAlignment="1" pivotButton="0" quotePrefix="0" xfId="0">
      <alignment horizontal="left" vertical="center" wrapText="1" indent="1"/>
    </xf>
    <xf numFmtId="0" fontId="6" fillId="3" borderId="1" applyAlignment="1" pivotButton="0" quotePrefix="0" xfId="0">
      <alignment horizontal="left" vertical="center" wrapText="1" indent="1"/>
    </xf>
    <xf numFmtId="0" fontId="7" fillId="0" borderId="1" applyAlignment="1" pivotButton="0" quotePrefix="0" xfId="0">
      <alignment horizontal="left" vertical="center" wrapText="1" indent="1"/>
    </xf>
    <xf numFmtId="164" fontId="8" fillId="4" borderId="1" applyAlignment="1" pivotButton="0" quotePrefix="0" xfId="0">
      <alignment horizontal="right" vertical="center" indent="1"/>
    </xf>
    <xf numFmtId="0" fontId="9" fillId="0" borderId="0" applyAlignment="1" pivotButton="0" quotePrefix="0" xfId="0">
      <alignment horizontal="left" vertical="top" wrapText="1" indent="1"/>
    </xf>
    <xf numFmtId="164" fontId="8" fillId="5" borderId="1" applyAlignment="1" pivotButton="0" quotePrefix="0" xfId="0">
      <alignment horizontal="right" vertical="center" indent="1"/>
    </xf>
    <xf numFmtId="164" fontId="5" fillId="3" borderId="1" applyAlignment="1" pivotButton="0" quotePrefix="0" xfId="0">
      <alignment horizontal="right" vertical="center" indent="1"/>
    </xf>
    <xf numFmtId="9" fontId="7" fillId="6" borderId="1" applyAlignment="1" pivotButton="0" quotePrefix="0" xfId="0">
      <alignment horizontal="right" vertical="center" indent="1"/>
    </xf>
    <xf numFmtId="165" fontId="8" fillId="5" borderId="1" applyAlignment="1" pivotButton="0" quotePrefix="0" xfId="0">
      <alignment horizontal="right" vertical="center" indent="1"/>
    </xf>
    <xf numFmtId="164" fontId="7" fillId="6" borderId="1" applyAlignment="1" pivotButton="0" quotePrefix="0" xfId="0">
      <alignment horizontal="right" vertical="center" indent="1"/>
    </xf>
    <xf numFmtId="165" fontId="5" fillId="3" borderId="1" applyAlignment="1" pivotButton="0" quotePrefix="0" xfId="0">
      <alignment horizontal="right" vertical="center" indent="1"/>
    </xf>
    <xf numFmtId="49" fontId="7" fillId="6" borderId="1" applyAlignment="1" pivotButton="0" quotePrefix="0" xfId="0">
      <alignment horizontal="right" vertical="center" indent="1"/>
    </xf>
    <xf numFmtId="166" fontId="8" fillId="5" borderId="1" applyAlignment="1" pivotButton="0" quotePrefix="0" xfId="0">
      <alignment horizontal="right" vertical="center" indent="1"/>
    </xf>
    <xf numFmtId="9" fontId="8" fillId="5" borderId="1" applyAlignment="1" pivotButton="0" quotePrefix="0" xfId="0">
      <alignment horizontal="right" vertical="center" indent="1"/>
    </xf>
    <xf numFmtId="1" fontId="8" fillId="5" borderId="1" applyAlignment="1" pivotButton="0" quotePrefix="0" xfId="0">
      <alignment horizontal="right" vertical="center" indent="1"/>
    </xf>
    <xf numFmtId="166" fontId="5" fillId="3" borderId="1" applyAlignment="1" pivotButton="0" quotePrefix="0" xfId="0">
      <alignment horizontal="right" vertical="center" indent="1"/>
    </xf>
    <xf numFmtId="9" fontId="5" fillId="3" borderId="1" applyAlignment="1" pivotButton="0" quotePrefix="0" xfId="0">
      <alignment horizontal="right" vertical="center" inden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3">
    <dxf>
      <fill>
        <patternFill>
          <bgColor rgb="FFFEE2E2"/>
        </patternFill>
      </fill>
    </dxf>
    <dxf>
      <fill>
        <patternFill>
          <bgColor rgb="FFDCFCE7"/>
        </patternFill>
      </fill>
    </dxf>
    <dxf>
      <fill>
        <patternFill>
          <bgColor rgb="FFFEF3C7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B5CF6"/>
      <rgbColor rgb="FF993366"/>
      <rgbColor rgb="FFFEF3C7"/>
      <rgbColor rgb="FFDCFCE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3F4F6"/>
      <rgbColor rgb="FFE5E7EB"/>
      <rgbColor rgb="FFFAF9F6"/>
      <rgbColor rgb="FF99CCFF"/>
      <rgbColor rgb="FFFF99CC"/>
      <rgbColor rgb="FFCC99FF"/>
      <rgbColor rgb="FFFEE2E2"/>
      <rgbColor rgb="FF2563EB"/>
      <rgbColor rgb="FF33CCCC"/>
      <rgbColor rgb="FF99CC00"/>
      <rgbColor rgb="FFFFCC00"/>
      <rgbColor rgb="FFF59E0B"/>
      <rgbColor rgb="FFFF6600"/>
      <rgbColor rgb="FF6B7280"/>
      <rgbColor rgb="FF969696"/>
      <rgbColor rgb="FF0F1F40"/>
      <rgbColor rgb="FF10B981"/>
      <rgbColor rgb="FF003300"/>
      <rgbColor rgb="FF333300"/>
      <rgbColor rgb="FF993300"/>
      <rgbColor rgb="FF993366"/>
      <rgbColor rgb="FF333399"/>
      <rgbColor rgb="FF374151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_rels/drawing2.xml.rels><Relationships xmlns="http://schemas.openxmlformats.org/package/2006/relationships"><Relationship Type="http://schemas.openxmlformats.org/officeDocument/2006/relationships/image" Target="/xl/media/image2.png" Id="rId1"/></Relationships>
</file>

<file path=xl/drawings/_rels/drawing3.xml.rels><Relationships xmlns="http://schemas.openxmlformats.org/package/2006/relationships"><Relationship Type="http://schemas.openxmlformats.org/officeDocument/2006/relationships/image" Target="/xl/media/image3.png" Id="rId1"/></Relationships>
</file>

<file path=xl/drawings/_rels/drawing4.xml.rels><Relationships xmlns="http://schemas.openxmlformats.org/package/2006/relationships"><Relationship Type="http://schemas.openxmlformats.org/officeDocument/2006/relationships/image" Target="/xl/media/image4.png" Id="rId1"/></Relationships>
</file>

<file path=xl/drawings/_rels/drawing5.xml.rels><Relationships xmlns="http://schemas.openxmlformats.org/package/2006/relationships"><Relationship Type="http://schemas.openxmlformats.org/officeDocument/2006/relationships/image" Target="/xl/media/image5.png" Id="rId1"/></Relationships>
</file>

<file path=xl/drawings/_rels/drawing6.xml.rels><Relationships xmlns="http://schemas.openxmlformats.org/package/2006/relationships"><Relationship Type="http://schemas.openxmlformats.org/officeDocument/2006/relationships/image" Target="/xl/media/image6.png" Id="rId1"/></Relationships>
</file>

<file path=xl/drawings/drawing1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2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3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4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5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6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hyperlink" Target="https://deabaco.com/es/pillars/treasury/modules/3.3" TargetMode="External" Id="rId1"/><Relationship Type="http://schemas.openxmlformats.org/officeDocument/2006/relationships/drawing" Target="/xl/drawings/drawing1.xml" Id="rId2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3.xml" Id="rId1"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4.xml" Id="rId1"/></Relationships>
</file>

<file path=xl/worksheets/_rels/sheet5.xml.rels><Relationships xmlns="http://schemas.openxmlformats.org/package/2006/relationships"><Relationship Type="http://schemas.openxmlformats.org/officeDocument/2006/relationships/drawing" Target="/xl/drawings/drawing5.xml" Id="rId1"/></Relationships>
</file>

<file path=xl/worksheets/_rels/sheet6.xml.rels><Relationships xmlns="http://schemas.openxmlformats.org/package/2006/relationships"><Relationship Type="http://schemas.openxmlformats.org/officeDocument/2006/relationships/drawing" Target="/xl/drawings/drawing6.xml" Id="rId1"/></Relationships>
</file>

<file path=xl/worksheets/sheet1.xml><?xml version="1.0" encoding="utf-8"?>
<worksheet xmlns="http://schemas.openxmlformats.org/spreadsheetml/2006/main">
  <sheetPr filterMode="0">
    <tabColor rgb="FF0F1F40"/>
    <outlinePr summaryBelow="1" summaryRight="1"/>
    <pageSetUpPr fitToPage="0"/>
  </sheetPr>
  <dimension ref="A2:J25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8" customWidth="1" style="21" min="1" max="1"/>
    <col width="12" customWidth="1" style="21" min="2" max="9"/>
    <col width="22" customWidth="1" style="21" min="10" max="10"/>
  </cols>
  <sheetData>
    <row r="1" ht="22" customHeight="1" s="22"/>
    <row r="2" ht="13.4" customHeight="1" s="22">
      <c r="A2" s="23" t="inlineStr">
        <is>
          <t>deabaco · Andina · Escalera de vencimientos · Módulo 3.3</t>
        </is>
      </c>
      <c r="B2" s="24" t="n"/>
      <c r="C2" s="24" t="n"/>
      <c r="D2" s="24" t="n"/>
      <c r="E2" s="24" t="n"/>
      <c r="F2" s="24" t="n"/>
      <c r="G2" s="24" t="n"/>
      <c r="H2" s="24" t="n"/>
      <c r="I2" s="24" t="n"/>
      <c r="J2" s="25" t="n"/>
    </row>
    <row r="3" ht="21.75" customHeight="1" s="22"/>
    <row r="4" ht="21.75" customHeight="1" s="22">
      <c r="A4" s="26" t="inlineStr">
        <is>
          <t>Instrumento · USD M</t>
        </is>
      </c>
      <c r="B4" s="27" t="inlineStr">
        <is>
          <t>Y0</t>
        </is>
      </c>
      <c r="C4" s="27" t="inlineStr">
        <is>
          <t>Y1</t>
        </is>
      </c>
      <c r="D4" s="27" t="inlineStr">
        <is>
          <t>Y2</t>
        </is>
      </c>
      <c r="E4" s="27" t="inlineStr">
        <is>
          <t>Y3</t>
        </is>
      </c>
      <c r="F4" s="27" t="inlineStr">
        <is>
          <t>Y4</t>
        </is>
      </c>
      <c r="G4" s="27" t="inlineStr">
        <is>
          <t>Y5</t>
        </is>
      </c>
      <c r="H4" s="27" t="inlineStr">
        <is>
          <t>Y6</t>
        </is>
      </c>
      <c r="I4" s="27" t="inlineStr">
        <is>
          <t>Y7</t>
        </is>
      </c>
      <c r="J4" s="27" t="inlineStr">
        <is>
          <t>Notas</t>
        </is>
      </c>
    </row>
    <row r="5" ht="15" customHeight="1" s="22">
      <c r="A5" s="27" t="inlineStr">
        <is>
          <t>ESTRUCTURA ACTUAL — concentrada (el problema)</t>
        </is>
      </c>
      <c r="B5" s="24" t="n"/>
      <c r="C5" s="24" t="n"/>
      <c r="D5" s="24" t="n"/>
      <c r="E5" s="24" t="n"/>
      <c r="F5" s="24" t="n"/>
      <c r="G5" s="24" t="n"/>
      <c r="H5" s="24" t="n"/>
      <c r="I5" s="24" t="n"/>
      <c r="J5" s="25" t="n"/>
    </row>
    <row r="6" ht="15" customHeight="1" s="22">
      <c r="A6" s="28" t="inlineStr">
        <is>
          <t>Crédito sindicado 2024</t>
        </is>
      </c>
      <c r="B6" s="28" t="inlineStr">
        <is>
          <t>—</t>
        </is>
      </c>
      <c r="C6" s="28" t="inlineStr">
        <is>
          <t>—</t>
        </is>
      </c>
      <c r="D6" s="28" t="inlineStr">
        <is>
          <t>—</t>
        </is>
      </c>
      <c r="E6" s="28" t="inlineStr">
        <is>
          <t>—</t>
        </is>
      </c>
      <c r="F6" s="29" t="n">
        <v>28</v>
      </c>
      <c r="G6" s="28" t="inlineStr">
        <is>
          <t>—</t>
        </is>
      </c>
      <c r="H6" s="28" t="inlineStr">
        <is>
          <t>—</t>
        </is>
      </c>
      <c r="I6" s="28" t="inlineStr">
        <is>
          <t>—</t>
        </is>
      </c>
      <c r="J6" s="30" t="inlineStr">
        <is>
          <t>70% del total — CLIFF Y4.</t>
        </is>
      </c>
    </row>
    <row r="7" ht="15" customHeight="1" s="22">
      <c r="A7" s="28" t="inlineStr">
        <is>
          <t>Bullet local CLP</t>
        </is>
      </c>
      <c r="B7" s="28" t="inlineStr">
        <is>
          <t>—</t>
        </is>
      </c>
      <c r="C7" s="28" t="inlineStr">
        <is>
          <t>—</t>
        </is>
      </c>
      <c r="D7" s="31" t="n">
        <v>6</v>
      </c>
      <c r="E7" s="28" t="inlineStr">
        <is>
          <t>—</t>
        </is>
      </c>
      <c r="F7" s="28" t="inlineStr">
        <is>
          <t>—</t>
        </is>
      </c>
      <c r="G7" s="28" t="inlineStr">
        <is>
          <t>—</t>
        </is>
      </c>
      <c r="H7" s="28" t="inlineStr">
        <is>
          <t>—</t>
        </is>
      </c>
      <c r="I7" s="28" t="inlineStr">
        <is>
          <t>—</t>
        </is>
      </c>
      <c r="J7" s="30" t="inlineStr">
        <is>
          <t>Bullet con cupón anual.</t>
        </is>
      </c>
    </row>
    <row r="8" ht="18.75" customHeight="1" s="22">
      <c r="A8" s="28" t="inlineStr">
        <is>
          <t>Revolver banco principal</t>
        </is>
      </c>
      <c r="B8" s="28" t="inlineStr">
        <is>
          <t>—</t>
        </is>
      </c>
      <c r="C8" s="31" t="n">
        <v>4</v>
      </c>
      <c r="D8" s="28" t="inlineStr">
        <is>
          <t>—</t>
        </is>
      </c>
      <c r="E8" s="28" t="inlineStr">
        <is>
          <t>—</t>
        </is>
      </c>
      <c r="F8" s="28" t="inlineStr">
        <is>
          <t>—</t>
        </is>
      </c>
      <c r="G8" s="28" t="inlineStr">
        <is>
          <t>—</t>
        </is>
      </c>
      <c r="H8" s="28" t="inlineStr">
        <is>
          <t>—</t>
        </is>
      </c>
      <c r="I8" s="28" t="inlineStr">
        <is>
          <t>—</t>
        </is>
      </c>
      <c r="J8" s="30" t="inlineStr">
        <is>
          <t>Revolver con vencimiento Y1.</t>
        </is>
      </c>
    </row>
    <row r="9" ht="15" customHeight="1" s="22">
      <c r="A9" s="28" t="inlineStr">
        <is>
          <t>Línea trade-finance</t>
        </is>
      </c>
      <c r="B9" s="31" t="n">
        <v>2</v>
      </c>
      <c r="C9" s="28" t="inlineStr">
        <is>
          <t>—</t>
        </is>
      </c>
      <c r="D9" s="28" t="inlineStr">
        <is>
          <t>—</t>
        </is>
      </c>
      <c r="E9" s="28" t="inlineStr">
        <is>
          <t>—</t>
        </is>
      </c>
      <c r="F9" s="28" t="inlineStr">
        <is>
          <t>—</t>
        </is>
      </c>
      <c r="G9" s="28" t="inlineStr">
        <is>
          <t>—</t>
        </is>
      </c>
      <c r="H9" s="28" t="inlineStr">
        <is>
          <t>—</t>
        </is>
      </c>
      <c r="I9" s="28" t="inlineStr">
        <is>
          <t>—</t>
        </is>
      </c>
      <c r="J9" s="30" t="inlineStr">
        <is>
          <t>Rota 90 días, $2M outstanding hoy.</t>
        </is>
      </c>
    </row>
    <row r="10" ht="21.75" customHeight="1" s="22">
      <c r="A10" s="26" t="inlineStr">
        <is>
          <t>TOTAL vencimientos</t>
        </is>
      </c>
      <c r="B10" s="32">
        <f>SUM(B6:B9)</f>
        <v/>
      </c>
      <c r="C10" s="32">
        <f>SUM(C6:C9)</f>
        <v/>
      </c>
      <c r="D10" s="32">
        <f>SUM(D6:D9)</f>
        <v/>
      </c>
      <c r="E10" s="32">
        <f>SUM(E6:E9)</f>
        <v/>
      </c>
      <c r="F10" s="32">
        <f>SUM(F6:F9)</f>
        <v/>
      </c>
      <c r="G10" s="32">
        <f>SUM(G6:G9)</f>
        <v/>
      </c>
      <c r="H10" s="32">
        <f>SUM(H6:H9)</f>
        <v/>
      </c>
      <c r="I10" s="32">
        <f>SUM(I6:I9)</f>
        <v/>
      </c>
    </row>
    <row r="11" ht="15" customHeight="1" s="22">
      <c r="A11" s="26" t="inlineStr">
        <is>
          <t>% del total</t>
        </is>
      </c>
      <c r="B11" s="33">
        <f>B10/SUM($B$10:$I$10)</f>
        <v/>
      </c>
      <c r="C11" s="33">
        <f>C10/SUM($B$10:$I$10)</f>
        <v/>
      </c>
      <c r="D11" s="33">
        <f>D10/SUM($B$10:$I$10)</f>
        <v/>
      </c>
      <c r="E11" s="33">
        <f>E10/SUM($B$10:$I$10)</f>
        <v/>
      </c>
      <c r="F11" s="33">
        <f>F10/SUM($B$10:$I$10)</f>
        <v/>
      </c>
      <c r="G11" s="33">
        <f>G10/SUM($B$10:$I$10)</f>
        <v/>
      </c>
      <c r="H11" s="33">
        <f>H10/SUM($B$10:$I$10)</f>
        <v/>
      </c>
      <c r="I11" s="33">
        <f>I10/SUM($B$10:$I$10)</f>
        <v/>
      </c>
    </row>
    <row r="12" ht="21.75" customHeight="1" s="22"/>
    <row r="13" ht="15" customHeight="1" s="22">
      <c r="A13" s="27" t="inlineStr">
        <is>
          <t>ESTRUCTURA PROPUESTA — escalonada (la solución)</t>
        </is>
      </c>
      <c r="B13" s="24" t="n"/>
      <c r="C13" s="24" t="n"/>
      <c r="D13" s="24" t="n"/>
      <c r="E13" s="24" t="n"/>
      <c r="F13" s="24" t="n"/>
      <c r="G13" s="24" t="n"/>
      <c r="H13" s="24" t="n"/>
      <c r="I13" s="24" t="n"/>
      <c r="J13" s="25" t="n"/>
    </row>
    <row r="14" ht="15" customHeight="1" s="22">
      <c r="A14" s="28" t="inlineStr">
        <is>
          <t>Refi tramo A (5yr bullet)</t>
        </is>
      </c>
      <c r="B14" s="28" t="inlineStr">
        <is>
          <t>—</t>
        </is>
      </c>
      <c r="C14" s="28" t="inlineStr">
        <is>
          <t>—</t>
        </is>
      </c>
      <c r="D14" s="28" t="inlineStr">
        <is>
          <t>—</t>
        </is>
      </c>
      <c r="E14" s="31" t="n">
        <v>6</v>
      </c>
      <c r="F14" s="28" t="inlineStr">
        <is>
          <t>—</t>
        </is>
      </c>
      <c r="G14" s="28" t="inlineStr">
        <is>
          <t>—</t>
        </is>
      </c>
      <c r="H14" s="28" t="inlineStr">
        <is>
          <t>—</t>
        </is>
      </c>
      <c r="I14" s="28" t="inlineStr">
        <is>
          <t>—</t>
        </is>
      </c>
      <c r="J14" s="30" t="inlineStr">
        <is>
          <t>Refi $6M del cliff hacia Y3.</t>
        </is>
      </c>
    </row>
    <row r="15" ht="15" customHeight="1" s="22">
      <c r="A15" s="28" t="inlineStr">
        <is>
          <t>Refi tramo B (6yr bullet)</t>
        </is>
      </c>
      <c r="B15" s="28" t="inlineStr">
        <is>
          <t>—</t>
        </is>
      </c>
      <c r="C15" s="28" t="inlineStr">
        <is>
          <t>—</t>
        </is>
      </c>
      <c r="D15" s="28" t="inlineStr">
        <is>
          <t>—</t>
        </is>
      </c>
      <c r="E15" s="28" t="inlineStr">
        <is>
          <t>—</t>
        </is>
      </c>
      <c r="F15" s="31" t="n">
        <v>7</v>
      </c>
      <c r="G15" s="28" t="inlineStr">
        <is>
          <t>—</t>
        </is>
      </c>
      <c r="H15" s="28" t="inlineStr">
        <is>
          <t>—</t>
        </is>
      </c>
      <c r="I15" s="28" t="inlineStr">
        <is>
          <t>—</t>
        </is>
      </c>
      <c r="J15" s="30" t="inlineStr">
        <is>
          <t>$7M hacia Y4.</t>
        </is>
      </c>
    </row>
    <row r="16" ht="15" customHeight="1" s="22">
      <c r="A16" s="28" t="inlineStr">
        <is>
          <t>Refi tramo C (7yr bullet)</t>
        </is>
      </c>
      <c r="B16" s="28" t="inlineStr">
        <is>
          <t>—</t>
        </is>
      </c>
      <c r="C16" s="28" t="inlineStr">
        <is>
          <t>—</t>
        </is>
      </c>
      <c r="D16" s="28" t="inlineStr">
        <is>
          <t>—</t>
        </is>
      </c>
      <c r="E16" s="28" t="inlineStr">
        <is>
          <t>—</t>
        </is>
      </c>
      <c r="F16" s="28" t="inlineStr">
        <is>
          <t>—</t>
        </is>
      </c>
      <c r="G16" s="31" t="n">
        <v>8</v>
      </c>
      <c r="H16" s="28" t="inlineStr">
        <is>
          <t>—</t>
        </is>
      </c>
      <c r="I16" s="28" t="inlineStr">
        <is>
          <t>—</t>
        </is>
      </c>
      <c r="J16" s="30" t="inlineStr">
        <is>
          <t>$8M hacia Y5.</t>
        </is>
      </c>
    </row>
    <row r="17" ht="15" customHeight="1" s="22">
      <c r="A17" s="28" t="inlineStr">
        <is>
          <t>Refi tramo D (8yr bullet)</t>
        </is>
      </c>
      <c r="B17" s="28" t="inlineStr">
        <is>
          <t>—</t>
        </is>
      </c>
      <c r="C17" s="28" t="inlineStr">
        <is>
          <t>—</t>
        </is>
      </c>
      <c r="D17" s="28" t="inlineStr">
        <is>
          <t>—</t>
        </is>
      </c>
      <c r="E17" s="28" t="inlineStr">
        <is>
          <t>—</t>
        </is>
      </c>
      <c r="F17" s="28" t="inlineStr">
        <is>
          <t>—</t>
        </is>
      </c>
      <c r="G17" s="28" t="inlineStr">
        <is>
          <t>—</t>
        </is>
      </c>
      <c r="H17" s="31" t="n">
        <v>7</v>
      </c>
      <c r="I17" s="28" t="inlineStr">
        <is>
          <t>—</t>
        </is>
      </c>
      <c r="J17" s="30" t="inlineStr">
        <is>
          <t>$7M hacia Y6.</t>
        </is>
      </c>
    </row>
    <row r="18" ht="15" customHeight="1" s="22">
      <c r="A18" s="28" t="inlineStr">
        <is>
          <t>Bullet local CLP</t>
        </is>
      </c>
      <c r="B18" s="28" t="inlineStr">
        <is>
          <t>—</t>
        </is>
      </c>
      <c r="C18" s="28" t="inlineStr">
        <is>
          <t>—</t>
        </is>
      </c>
      <c r="D18" s="31" t="n">
        <v>6</v>
      </c>
      <c r="E18" s="28" t="inlineStr">
        <is>
          <t>—</t>
        </is>
      </c>
      <c r="F18" s="28" t="inlineStr">
        <is>
          <t>—</t>
        </is>
      </c>
      <c r="G18" s="28" t="inlineStr">
        <is>
          <t>—</t>
        </is>
      </c>
      <c r="H18" s="28" t="inlineStr">
        <is>
          <t>—</t>
        </is>
      </c>
      <c r="I18" s="28" t="inlineStr">
        <is>
          <t>—</t>
        </is>
      </c>
      <c r="J18" s="30" t="inlineStr">
        <is>
          <t>Sin cambio.</t>
        </is>
      </c>
    </row>
    <row r="19" ht="15" customHeight="1" s="22">
      <c r="A19" s="28" t="inlineStr">
        <is>
          <t>Revolver renovado (3yr)</t>
        </is>
      </c>
      <c r="B19" s="28" t="inlineStr">
        <is>
          <t>—</t>
        </is>
      </c>
      <c r="C19" s="28" t="inlineStr">
        <is>
          <t>—</t>
        </is>
      </c>
      <c r="D19" s="28" t="inlineStr">
        <is>
          <t>—</t>
        </is>
      </c>
      <c r="E19" s="31" t="n">
        <v>4</v>
      </c>
      <c r="F19" s="28" t="inlineStr">
        <is>
          <t>—</t>
        </is>
      </c>
      <c r="G19" s="28" t="inlineStr">
        <is>
          <t>—</t>
        </is>
      </c>
      <c r="H19" s="28" t="inlineStr">
        <is>
          <t>—</t>
        </is>
      </c>
      <c r="I19" s="28" t="inlineStr">
        <is>
          <t>—</t>
        </is>
      </c>
      <c r="J19" s="30" t="inlineStr">
        <is>
          <t>Renegociado a 3yr.</t>
        </is>
      </c>
    </row>
    <row r="20" ht="15" customHeight="1" s="22">
      <c r="A20" s="28" t="inlineStr">
        <is>
          <t>Línea trade-finance</t>
        </is>
      </c>
      <c r="B20" s="31" t="n">
        <v>2</v>
      </c>
      <c r="C20" s="28" t="inlineStr">
        <is>
          <t>—</t>
        </is>
      </c>
      <c r="D20" s="28" t="inlineStr">
        <is>
          <t>—</t>
        </is>
      </c>
      <c r="E20" s="28" t="inlineStr">
        <is>
          <t>—</t>
        </is>
      </c>
      <c r="F20" s="28" t="inlineStr">
        <is>
          <t>—</t>
        </is>
      </c>
      <c r="G20" s="28" t="inlineStr">
        <is>
          <t>—</t>
        </is>
      </c>
      <c r="H20" s="28" t="inlineStr">
        <is>
          <t>—</t>
        </is>
      </c>
      <c r="I20" s="28" t="inlineStr">
        <is>
          <t>—</t>
        </is>
      </c>
      <c r="J20" s="30" t="inlineStr">
        <is>
          <t>Sin cambio.</t>
        </is>
      </c>
    </row>
    <row r="21" ht="21.75" customHeight="1" s="22">
      <c r="A21" s="26" t="inlineStr">
        <is>
          <t>TOTAL vencimientos</t>
        </is>
      </c>
      <c r="B21" s="32">
        <f>SUM(B14:B20)</f>
        <v/>
      </c>
      <c r="C21" s="32">
        <f>SUM(C14:C20)</f>
        <v/>
      </c>
      <c r="D21" s="32">
        <f>SUM(D14:D20)</f>
        <v/>
      </c>
      <c r="E21" s="32">
        <f>SUM(E14:E20)</f>
        <v/>
      </c>
      <c r="F21" s="32">
        <f>SUM(F14:F20)</f>
        <v/>
      </c>
      <c r="G21" s="32">
        <f>SUM(G14:G20)</f>
        <v/>
      </c>
      <c r="H21" s="32">
        <f>SUM(H14:H20)</f>
        <v/>
      </c>
      <c r="I21" s="32">
        <f>SUM(I14:I20)</f>
        <v/>
      </c>
    </row>
    <row r="22" ht="15" customHeight="1" s="22">
      <c r="A22" s="26" t="inlineStr">
        <is>
          <t>% del total</t>
        </is>
      </c>
      <c r="B22" s="33">
        <f>B21/SUM($B$21:$I$21)</f>
        <v/>
      </c>
      <c r="C22" s="33">
        <f>C21/SUM($B$21:$I$21)</f>
        <v/>
      </c>
      <c r="D22" s="33">
        <f>D21/SUM($B$21:$I$21)</f>
        <v/>
      </c>
      <c r="E22" s="33">
        <f>E21/SUM($B$21:$I$21)</f>
        <v/>
      </c>
      <c r="F22" s="33">
        <f>F21/SUM($B$21:$I$21)</f>
        <v/>
      </c>
      <c r="G22" s="33">
        <f>G21/SUM($B$21:$I$21)</f>
        <v/>
      </c>
      <c r="H22" s="33">
        <f>H21/SUM($B$21:$I$21)</f>
        <v/>
      </c>
      <c r="I22" s="33">
        <f>I21/SUM($B$21:$I$21)</f>
        <v/>
      </c>
    </row>
    <row r="23" ht="15" customHeight="1" s="22"/>
    <row r="24" ht="79.5" customHeight="1" s="22">
      <c r="A24" s="27" t="inlineStr">
        <is>
          <t>Lectura del módulo</t>
        </is>
      </c>
      <c r="B24" s="24" t="n"/>
      <c r="C24" s="24" t="n"/>
      <c r="D24" s="24" t="n"/>
      <c r="E24" s="24" t="n"/>
      <c r="F24" s="24" t="n"/>
      <c r="G24" s="24" t="n"/>
      <c r="H24" s="24" t="n"/>
      <c r="I24" s="24" t="n"/>
      <c r="J24" s="25" t="n"/>
    </row>
    <row r="25" ht="19.4" customHeight="1" s="22">
      <c r="A25" s="30" t="inlineStr">
        <is>
          <t>Estructura ACTUAL: 70% del total ($28M de $40M) cae en Y4 — CLIFF. Si el mercado de refinanciamiento está cerrado ese año, riesgo de default. Estructura PROPUESTA: redistribuye los $28M en cuatro tramos (Y3/Y4/Y5/Y6), ningún año &gt;$8M (20% del total). La regla: ningún año debe superar 25% del total. El cliff se convierte en una escalera. El refinanciamiento se diseña 24 meses antes, no 6 meses antes del cliff.</t>
        </is>
      </c>
    </row>
  </sheetData>
  <mergeCells count="5">
    <mergeCell ref="A5:J5"/>
    <mergeCell ref="A24:J24"/>
    <mergeCell ref="A2:J2"/>
    <mergeCell ref="A25:J25"/>
    <mergeCell ref="A13:J13"/>
  </mergeCells>
  <conditionalFormatting sqref="B10">
    <cfRule type="expression" rank="0" priority="2" equalAverage="0" aboveAverage="0" dxfId="0" text="" percent="0" bottom="0">
      <formula>B10&gt;0.25</formula>
    </cfRule>
  </conditionalFormatting>
  <conditionalFormatting sqref="C10">
    <cfRule type="expression" rank="0" priority="3" equalAverage="0" aboveAverage="0" dxfId="0" text="" percent="0" bottom="0">
      <formula>C10&gt;0.25</formula>
    </cfRule>
  </conditionalFormatting>
  <conditionalFormatting sqref="D10">
    <cfRule type="expression" rank="0" priority="4" equalAverage="0" aboveAverage="0" dxfId="0" text="" percent="0" bottom="0">
      <formula>D10&gt;0.25</formula>
    </cfRule>
  </conditionalFormatting>
  <conditionalFormatting sqref="E10">
    <cfRule type="expression" rank="0" priority="5" equalAverage="0" aboveAverage="0" dxfId="0" text="" percent="0" bottom="0">
      <formula>E10&gt;0.25</formula>
    </cfRule>
  </conditionalFormatting>
  <conditionalFormatting sqref="F10">
    <cfRule type="expression" rank="0" priority="6" equalAverage="0" aboveAverage="0" dxfId="0" text="" percent="0" bottom="0">
      <formula>F10&gt;0.25</formula>
    </cfRule>
  </conditionalFormatting>
  <conditionalFormatting sqref="G10">
    <cfRule type="expression" rank="0" priority="7" equalAverage="0" aboveAverage="0" dxfId="0" text="" percent="0" bottom="0">
      <formula>G10&gt;0.25</formula>
    </cfRule>
  </conditionalFormatting>
  <conditionalFormatting sqref="H10">
    <cfRule type="expression" rank="0" priority="8" equalAverage="0" aboveAverage="0" dxfId="0" text="" percent="0" bottom="0">
      <formula>H10&gt;0.25</formula>
    </cfRule>
  </conditionalFormatting>
  <conditionalFormatting sqref="I10">
    <cfRule type="expression" rank="0" priority="9" equalAverage="0" aboveAverage="0" dxfId="0" text="" percent="0" bottom="0">
      <formula>I10&gt;0.25</formula>
    </cfRule>
  </conditionalFormatting>
  <conditionalFormatting sqref="B21">
    <cfRule type="expression" rank="0" priority="10" equalAverage="0" aboveAverage="0" dxfId="1" text="" percent="0" bottom="0">
      <formula>AND(B21&gt;0,B21&lt;=0.25)</formula>
    </cfRule>
  </conditionalFormatting>
  <conditionalFormatting sqref="C21">
    <cfRule type="expression" rank="0" priority="11" equalAverage="0" aboveAverage="0" dxfId="1" text="" percent="0" bottom="0">
      <formula>AND(C21&gt;0,C21&lt;=0.25)</formula>
    </cfRule>
  </conditionalFormatting>
  <conditionalFormatting sqref="D21">
    <cfRule type="expression" rank="0" priority="12" equalAverage="0" aboveAverage="0" dxfId="1" text="" percent="0" bottom="0">
      <formula>AND(D21&gt;0,D21&lt;=0.25)</formula>
    </cfRule>
  </conditionalFormatting>
  <conditionalFormatting sqref="E21">
    <cfRule type="expression" rank="0" priority="13" equalAverage="0" aboveAverage="0" dxfId="1" text="" percent="0" bottom="0">
      <formula>AND(E21&gt;0,E21&lt;=0.25)</formula>
    </cfRule>
  </conditionalFormatting>
  <conditionalFormatting sqref="F21">
    <cfRule type="expression" rank="0" priority="14" equalAverage="0" aboveAverage="0" dxfId="1" text="" percent="0" bottom="0">
      <formula>AND(F21&gt;0,F21&lt;=0.25)</formula>
    </cfRule>
  </conditionalFormatting>
  <conditionalFormatting sqref="G21">
    <cfRule type="expression" rank="0" priority="15" equalAverage="0" aboveAverage="0" dxfId="1" text="" percent="0" bottom="0">
      <formula>AND(G21&gt;0,G21&lt;=0.25)</formula>
    </cfRule>
  </conditionalFormatting>
  <conditionalFormatting sqref="H21">
    <cfRule type="expression" rank="0" priority="16" equalAverage="0" aboveAverage="0" dxfId="1" text="" percent="0" bottom="0">
      <formula>AND(H21&gt;0,H21&lt;=0.25)</formula>
    </cfRule>
  </conditionalFormatting>
  <conditionalFormatting sqref="I21">
    <cfRule type="expression" rank="0" priority="17" equalAverage="0" aboveAverage="0" dxfId="1" text="" percent="0" bottom="0">
      <formula>AND(I21&gt;0,I21&lt;=0.25)</formula>
    </cfRule>
  </conditionalFormatting>
  <hyperlinks>
    <hyperlink xmlns:r="http://schemas.openxmlformats.org/officeDocument/2006/relationships" ref="A2" display="deabaco · Andina · Escalera de vencimientos · Módulo 3.3" r:id="rId1"/>
  </hyperlink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 filterMode="0">
    <tabColor rgb="FF2563EB"/>
    <outlinePr summaryBelow="1" summaryRight="1"/>
    <pageSetUpPr fitToPage="0"/>
  </sheetPr>
  <dimension ref="A2:G17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2" customWidth="1" style="21" min="1" max="1"/>
    <col width="14" customWidth="1" style="21" min="2" max="6"/>
    <col width="45" customWidth="1" style="21" min="7" max="7"/>
  </cols>
  <sheetData>
    <row r="1" ht="22" customHeight="1" s="22"/>
    <row r="2" ht="15" customHeight="1" s="22">
      <c r="A2" s="23" t="inlineStr">
        <is>
          <t>Covenant headroom · stress test Debt/EBITDA</t>
        </is>
      </c>
      <c r="B2" s="24" t="n"/>
      <c r="C2" s="24" t="n"/>
      <c r="D2" s="24" t="n"/>
      <c r="E2" s="24" t="n"/>
      <c r="F2" s="24" t="n"/>
      <c r="G2" s="25" t="n"/>
    </row>
    <row r="3" ht="21.75" customHeight="1" s="22"/>
    <row r="4" ht="15" customHeight="1" s="22">
      <c r="A4" s="27" t="inlineStr">
        <is>
          <t>INPUTS (editables)</t>
        </is>
      </c>
      <c r="B4" s="24" t="n"/>
      <c r="C4" s="24" t="n"/>
      <c r="D4" s="24" t="n"/>
      <c r="E4" s="24" t="n"/>
      <c r="F4" s="24" t="n"/>
      <c r="G4" s="25" t="n"/>
    </row>
    <row r="5" ht="15" customHeight="1" s="22">
      <c r="A5" s="28" t="inlineStr">
        <is>
          <t>Deuda total ($M)</t>
        </is>
      </c>
      <c r="B5" s="31" t="n">
        <v>40</v>
      </c>
      <c r="G5" s="30" t="inlineStr">
        <is>
          <t>Suma de todos los instrumentos.</t>
        </is>
      </c>
    </row>
    <row r="6" ht="15" customHeight="1" s="22">
      <c r="A6" s="28" t="inlineStr">
        <is>
          <t>EBITDA base ($M)</t>
        </is>
      </c>
      <c r="B6" s="31" t="n">
        <v>12</v>
      </c>
      <c r="G6" s="30" t="inlineStr">
        <is>
          <t>EBITDA proyectado próximo año.</t>
        </is>
      </c>
    </row>
    <row r="7" ht="15" customHeight="1" s="22">
      <c r="A7" s="28" t="inlineStr">
        <is>
          <t>Covenant máximo Debt/EBITDA</t>
        </is>
      </c>
      <c r="B7" s="34" t="n">
        <v>3.5</v>
      </c>
      <c r="G7" s="30" t="inlineStr">
        <is>
          <t>Límite máximo permitido por el contrato bancario.</t>
        </is>
      </c>
    </row>
    <row r="8" ht="21.75" customHeight="1" s="22"/>
    <row r="9" ht="21.75" customHeight="1" s="22">
      <c r="A9" s="27" t="inlineStr">
        <is>
          <t>STRESS — ¿Cómo se comporta el covenant si EBITDA cae?</t>
        </is>
      </c>
      <c r="B9" s="24" t="n"/>
      <c r="C9" s="24" t="n"/>
      <c r="D9" s="24" t="n"/>
      <c r="E9" s="24" t="n"/>
      <c r="F9" s="24" t="n"/>
      <c r="G9" s="25" t="n"/>
    </row>
    <row r="10" ht="21.75" customHeight="1" s="22">
      <c r="A10" s="26" t="inlineStr">
        <is>
          <t>Escenario</t>
        </is>
      </c>
      <c r="B10" s="27" t="inlineStr">
        <is>
          <t>EBITDA</t>
        </is>
      </c>
      <c r="C10" s="27" t="inlineStr">
        <is>
          <t>Debt/EBITDA</t>
        </is>
      </c>
      <c r="D10" s="27" t="inlineStr">
        <is>
          <t>Holgura (%)</t>
        </is>
      </c>
      <c r="E10" s="27" t="inlineStr">
        <is>
          <t>Holgura ($M)</t>
        </is>
      </c>
      <c r="F10" s="27" t="inlineStr">
        <is>
          <t>Status</t>
        </is>
      </c>
      <c r="G10" s="27" t="inlineStr">
        <is>
          <t>Lectura</t>
        </is>
      </c>
    </row>
    <row r="11" ht="21.75" customHeight="1" s="22">
      <c r="A11" s="26" t="inlineStr">
        <is>
          <t>Base case</t>
        </is>
      </c>
      <c r="B11" s="35">
        <f>$B$6*1</f>
        <v/>
      </c>
      <c r="C11" s="36">
        <f>$B$5/B11</f>
        <v/>
      </c>
      <c r="D11" s="33">
        <f>($B$7-C11)/$B$7</f>
        <v/>
      </c>
      <c r="E11" s="35">
        <f>B11*$B$7-$B$5</f>
        <v/>
      </c>
      <c r="F11" s="37">
        <f>IF(C11&lt;$B$7*0.85,"✓ HOLGURA",IF(C11&lt;$B$7,"⚠ APRETADO","✗ BREACH"))</f>
        <v/>
      </c>
      <c r="G11" s="30" t="inlineStr">
        <is>
          <t>EBITDA sin shock.</t>
        </is>
      </c>
    </row>
    <row r="12" ht="21.75" customHeight="1" s="22">
      <c r="A12" s="28" t="inlineStr">
        <is>
          <t>Shock leve (−10%)</t>
        </is>
      </c>
      <c r="B12" s="35">
        <f>$B$6*0.9</f>
        <v/>
      </c>
      <c r="C12" s="36">
        <f>$B$5/B12</f>
        <v/>
      </c>
      <c r="D12" s="33">
        <f>($B$7-C12)/$B$7</f>
        <v/>
      </c>
      <c r="E12" s="35">
        <f>B12*$B$7-$B$5</f>
        <v/>
      </c>
      <c r="F12" s="37">
        <f>IF(C12&lt;$B$7*0.85,"✓ HOLGURA",IF(C12&lt;$B$7,"⚠ APRETADO","✗ BREACH"))</f>
        <v/>
      </c>
      <c r="G12" s="30" t="inlineStr">
        <is>
          <t>Industria con presión moderada.</t>
        </is>
      </c>
    </row>
    <row r="13" ht="21.75" customHeight="1" s="22">
      <c r="A13" s="28" t="inlineStr">
        <is>
          <t>Shock moderado (−20%)</t>
        </is>
      </c>
      <c r="B13" s="35">
        <f>$B$6*0.8</f>
        <v/>
      </c>
      <c r="C13" s="36">
        <f>$B$5/B13</f>
        <v/>
      </c>
      <c r="D13" s="33">
        <f>($B$7-C13)/$B$7</f>
        <v/>
      </c>
      <c r="E13" s="35">
        <f>B13*$B$7-$B$5</f>
        <v/>
      </c>
      <c r="F13" s="37">
        <f>IF(C13&lt;$B$7*0.85,"✓ HOLGURA",IF(C13&lt;$B$7,"⚠ APRETADO","✗ BREACH"))</f>
        <v/>
      </c>
      <c r="G13" s="30" t="inlineStr">
        <is>
          <t>Recesión típica LATAM.</t>
        </is>
      </c>
    </row>
    <row r="14" ht="21.75" customHeight="1" s="22">
      <c r="A14" s="28" t="inlineStr">
        <is>
          <t>Shock estrés (−30%)</t>
        </is>
      </c>
      <c r="B14" s="35">
        <f>$B$6*0.7</f>
        <v/>
      </c>
      <c r="C14" s="36">
        <f>$B$5/B14</f>
        <v/>
      </c>
      <c r="D14" s="33">
        <f>($B$7-C14)/$B$7</f>
        <v/>
      </c>
      <c r="E14" s="35">
        <f>B14*$B$7-$B$5</f>
        <v/>
      </c>
      <c r="F14" s="37">
        <f>IF(C14&lt;$B$7*0.85,"✓ HOLGURA",IF(C14&lt;$B$7,"⚠ APRETADO","✗ BREACH"))</f>
        <v/>
      </c>
      <c r="G14" s="30" t="inlineStr">
        <is>
          <t>Recesión severa o shock sectorial.</t>
        </is>
      </c>
    </row>
    <row r="15" ht="15" customHeight="1" s="22">
      <c r="A15" s="28" t="inlineStr">
        <is>
          <t>Shock extremo (−40%)</t>
        </is>
      </c>
      <c r="B15" s="35">
        <f>$B$6*0.6</f>
        <v/>
      </c>
      <c r="C15" s="36">
        <f>$B$5/B15</f>
        <v/>
      </c>
      <c r="D15" s="33">
        <f>($B$7-C15)/$B$7</f>
        <v/>
      </c>
      <c r="E15" s="35">
        <f>B15*$B$7-$B$5</f>
        <v/>
      </c>
      <c r="F15" s="37">
        <f>IF(C15&lt;$B$7*0.85,"✓ HOLGURA",IF(C15&lt;$B$7,"⚠ APRETADO","✗ BREACH"))</f>
        <v/>
      </c>
      <c r="G15" s="30" t="inlineStr">
        <is>
          <t>Crisis tipo pandemia.</t>
        </is>
      </c>
    </row>
    <row r="16" ht="79.5" customHeight="1" s="22"/>
    <row r="17" ht="19.4" customHeight="1" s="22">
      <c r="A17" s="30" t="inlineStr">
        <is>
          <t>Lectura: con la deuda actual de $40M y EBITDA $12M, Debt/EBITDA = 3.33x — bajo el covenant 3.5x pero con holgura mínima (5%). Una caída de EBITDA de solo −10% perfora. El módulo enseña a diseñar para que la holgura SOBREVIVA un shock de −20 a −30%, no solo el caso base. Si tu Debt/EBITDA proyectado a 12 meses no incluye un test de −30%, tu estructura no es resiliente.</t>
        </is>
      </c>
    </row>
  </sheetData>
  <mergeCells count="4">
    <mergeCell ref="A2:G2"/>
    <mergeCell ref="A4:G4"/>
    <mergeCell ref="A17:G17"/>
    <mergeCell ref="A9:G9"/>
  </mergeCells>
  <conditionalFormatting sqref="F10">
    <cfRule type="expression" rank="0" priority="2" equalAverage="0" aboveAverage="0" dxfId="0" text="" percent="0" bottom="0">
      <formula>F10="✗ BREACH"</formula>
    </cfRule>
    <cfRule type="expression" rank="0" priority="3" equalAverage="0" aboveAverage="0" dxfId="2" text="" percent="0" bottom="0">
      <formula>F10="⚠ APRETADO"</formula>
    </cfRule>
    <cfRule type="expression" rank="0" priority="4" equalAverage="0" aboveAverage="0" dxfId="1" text="" percent="0" bottom="0">
      <formula>F10="✓ HOLGURA"</formula>
    </cfRule>
  </conditionalFormatting>
  <conditionalFormatting sqref="F11">
    <cfRule type="expression" rank="0" priority="5" equalAverage="0" aboveAverage="0" dxfId="0" text="" percent="0" bottom="0">
      <formula>F11="✗ BREACH"</formula>
    </cfRule>
    <cfRule type="expression" rank="0" priority="6" equalAverage="0" aboveAverage="0" dxfId="2" text="" percent="0" bottom="0">
      <formula>F11="⚠ APRETADO"</formula>
    </cfRule>
    <cfRule type="expression" rank="0" priority="7" equalAverage="0" aboveAverage="0" dxfId="1" text="" percent="0" bottom="0">
      <formula>F11="✓ HOLGURA"</formula>
    </cfRule>
  </conditionalFormatting>
  <conditionalFormatting sqref="F12">
    <cfRule type="expression" rank="0" priority="8" equalAverage="0" aboveAverage="0" dxfId="0" text="" percent="0" bottom="0">
      <formula>F12="✗ BREACH"</formula>
    </cfRule>
    <cfRule type="expression" rank="0" priority="9" equalAverage="0" aboveAverage="0" dxfId="2" text="" percent="0" bottom="0">
      <formula>F12="⚠ APRETADO"</formula>
    </cfRule>
    <cfRule type="expression" rank="0" priority="10" equalAverage="0" aboveAverage="0" dxfId="1" text="" percent="0" bottom="0">
      <formula>F12="✓ HOLGURA"</formula>
    </cfRule>
  </conditionalFormatting>
  <conditionalFormatting sqref="F13">
    <cfRule type="expression" rank="0" priority="11" equalAverage="0" aboveAverage="0" dxfId="0" text="" percent="0" bottom="0">
      <formula>F13="✗ BREACH"</formula>
    </cfRule>
    <cfRule type="expression" rank="0" priority="12" equalAverage="0" aboveAverage="0" dxfId="2" text="" percent="0" bottom="0">
      <formula>F13="⚠ APRETADO"</formula>
    </cfRule>
    <cfRule type="expression" rank="0" priority="13" equalAverage="0" aboveAverage="0" dxfId="1" text="" percent="0" bottom="0">
      <formula>F13="✓ HOLGURA"</formula>
    </cfRule>
  </conditionalFormatting>
  <conditionalFormatting sqref="F14">
    <cfRule type="expression" rank="0" priority="14" equalAverage="0" aboveAverage="0" dxfId="0" text="" percent="0" bottom="0">
      <formula>F14="✗ BREACH"</formula>
    </cfRule>
    <cfRule type="expression" rank="0" priority="15" equalAverage="0" aboveAverage="0" dxfId="2" text="" percent="0" bottom="0">
      <formula>F14="⚠ APRETADO"</formula>
    </cfRule>
    <cfRule type="expression" rank="0" priority="16" equalAverage="0" aboveAverage="0" dxfId="1" text="" percent="0" bottom="0">
      <formula>F14="✓ HOLGURA"</formula>
    </cfRule>
  </conditionalFormatting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 filterMode="0">
    <tabColor rgb="FF10B981"/>
    <outlinePr summaryBelow="1" summaryRight="1"/>
    <pageSetUpPr fitToPage="0"/>
  </sheetPr>
  <dimension ref="A2:E11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2" customWidth="1" style="21" min="1" max="1"/>
    <col width="20" customWidth="1" style="21" min="2" max="3"/>
    <col width="18" customWidth="1" style="21" min="4" max="4"/>
    <col width="55" customWidth="1" style="21" min="5" max="5"/>
  </cols>
  <sheetData>
    <row r="1" ht="22" customHeight="1" s="22"/>
    <row r="2" ht="15" customHeight="1" s="22">
      <c r="A2" s="23" t="inlineStr">
        <is>
          <t>Tres niveles de protección financiera · scorecard</t>
        </is>
      </c>
      <c r="B2" s="24" t="n"/>
      <c r="C2" s="24" t="n"/>
      <c r="D2" s="24" t="n"/>
      <c r="E2" s="25" t="n"/>
    </row>
    <row r="3" ht="21.75" customHeight="1" s="22"/>
    <row r="4" ht="49.5" customHeight="1" s="22">
      <c r="A4" s="26" t="inlineStr">
        <is>
          <t>Nivel</t>
        </is>
      </c>
      <c r="B4" s="27" t="inlineStr">
        <is>
          <t>Hoy</t>
        </is>
      </c>
      <c r="C4" s="27" t="inlineStr">
        <is>
          <t>Target</t>
        </is>
      </c>
      <c r="D4" s="27" t="inlineStr">
        <is>
          <t>Status</t>
        </is>
      </c>
      <c r="E4" s="27" t="inlineStr">
        <is>
          <t>Por qué importa</t>
        </is>
      </c>
    </row>
    <row r="5" ht="49.5" customHeight="1" s="22">
      <c r="A5" s="26" t="inlineStr">
        <is>
          <t>1 · Caja (liquidez)</t>
        </is>
      </c>
      <c r="B5" s="38" t="n">
        <v>5</v>
      </c>
      <c r="C5" s="38" t="n">
        <v>10</v>
      </c>
      <c r="D5" s="37">
        <f>IF(B5&gt;=C5,"✓ OK","✗ GAP")</f>
        <v/>
      </c>
      <c r="E5" s="30" t="inlineStr">
        <is>
          <t>Cubre 30-90 días de operación. NO es protección estructural — se agota.</t>
        </is>
      </c>
    </row>
    <row r="6" ht="49.5" customHeight="1" s="22">
      <c r="A6" s="26" t="inlineStr">
        <is>
          <t>2 · Líneas comprometidas no usadas</t>
        </is>
      </c>
      <c r="B6" s="38" t="n">
        <v>0</v>
      </c>
      <c r="C6" s="38" t="n">
        <v>10</v>
      </c>
      <c r="D6" s="37">
        <f>IF(B6&gt;=C6,"✓ OK","✗ GAP")</f>
        <v/>
      </c>
      <c r="E6" s="30" t="inlineStr">
        <is>
          <t>Pre-aprobadas, activables sin renegociar. Cuesta ~0.5% anual de fee. Da 6-12 meses adicionales de runway.</t>
        </is>
      </c>
    </row>
    <row r="7" ht="49.5" customHeight="1" s="22">
      <c r="A7" s="26" t="inlineStr">
        <is>
          <t>3a · Diversificación de vencimientos</t>
        </is>
      </c>
      <c r="B7" s="39" t="n">
        <v>0.7</v>
      </c>
      <c r="C7" s="39" t="n">
        <v>0.25</v>
      </c>
      <c r="D7" s="37">
        <f>IF(B7&lt;=C7,"✓ OK","✗ GAP")</f>
        <v/>
      </c>
      <c r="E7" s="30" t="inlineStr">
        <is>
          <t>Concentración actual: 70% en Y4 (cliff). Target: ≤25% en cualquier año.</t>
        </is>
      </c>
    </row>
    <row r="8" ht="20.85" customHeight="1" s="22">
      <c r="A8" s="26" t="inlineStr">
        <is>
          <t>3b · Holgura de covenant a −30% EBITDA</t>
        </is>
      </c>
      <c r="B8" s="38" t="n">
        <v>-0.27</v>
      </c>
      <c r="C8" s="38" t="n">
        <v>0</v>
      </c>
      <c r="D8" s="37">
        <f>IF(B8&gt;=C8,"✓ OK","✗ GAP")</f>
        <v/>
      </c>
      <c r="E8" s="30" t="inlineStr">
        <is>
          <t>Capacidad de absorber un shock −30% sin perforar. Hoy NEGATIVO — perforaría.</t>
        </is>
      </c>
    </row>
    <row r="9" ht="15" customHeight="1" s="22"/>
    <row r="10" ht="99.75" customHeight="1" s="22">
      <c r="A10" s="27" t="inlineStr">
        <is>
          <t>Diagnóstico Andina</t>
        </is>
      </c>
      <c r="B10" s="24" t="n"/>
      <c r="C10" s="24" t="n"/>
      <c r="D10" s="24" t="n"/>
      <c r="E10" s="25" t="n"/>
    </row>
    <row r="11" ht="28.35" customHeight="1" s="22">
      <c r="A11" s="30" t="inlineStr">
        <is>
          <t>Andina actual: caja insuficiente ($5M vs target $10M), CERO líneas comprometidas, 70% concentración en Y4, holgura covenant negativa a −30% EBITDA. Diagnóstico: vulnerable. Plan 24 meses: (1) construir línea comprometida $10M (Q1-Q2 año actual), (2) refinanciar el cliff escalonando a Y3-Y6 (Q3 año actual hasta Q2 año siguiente), (3) renegociar covenant a 4.0x con cure period. Después de esto, Andina sobrevive un shock −30%.</t>
        </is>
      </c>
    </row>
  </sheetData>
  <mergeCells count="3">
    <mergeCell ref="A2:E2"/>
    <mergeCell ref="A11:E11"/>
    <mergeCell ref="A10:E10"/>
  </mergeCells>
  <conditionalFormatting sqref="D4">
    <cfRule type="expression" rank="0" priority="2" equalAverage="0" aboveAverage="0" dxfId="0" text="" percent="0" bottom="0">
      <formula>D4="✗ GAP"</formula>
    </cfRule>
    <cfRule type="expression" rank="0" priority="3" equalAverage="0" aboveAverage="0" dxfId="1" text="" percent="0" bottom="0">
      <formula>D4="✓ OK"</formula>
    </cfRule>
  </conditionalFormatting>
  <conditionalFormatting sqref="D5">
    <cfRule type="expression" rank="0" priority="4" equalAverage="0" aboveAverage="0" dxfId="0" text="" percent="0" bottom="0">
      <formula>D5="✗ GAP"</formula>
    </cfRule>
    <cfRule type="expression" rank="0" priority="5" equalAverage="0" aboveAverage="0" dxfId="1" text="" percent="0" bottom="0">
      <formula>D5="✓ OK"</formula>
    </cfRule>
  </conditionalFormatting>
  <conditionalFormatting sqref="D6">
    <cfRule type="expression" rank="0" priority="6" equalAverage="0" aboveAverage="0" dxfId="0" text="" percent="0" bottom="0">
      <formula>D6="✗ GAP"</formula>
    </cfRule>
    <cfRule type="expression" rank="0" priority="7" equalAverage="0" aboveAverage="0" dxfId="1" text="" percent="0" bottom="0">
      <formula>D6="✓ OK"</formula>
    </cfRule>
  </conditionalFormatting>
  <conditionalFormatting sqref="D7">
    <cfRule type="expression" rank="0" priority="8" equalAverage="0" aboveAverage="0" dxfId="0" text="" percent="0" bottom="0">
      <formula>D7="✗ GAP"</formula>
    </cfRule>
    <cfRule type="expression" rank="0" priority="9" equalAverage="0" aboveAverage="0" dxfId="1" text="" percent="0" bottom="0">
      <formula>D7="✓ OK"</formula>
    </cfRule>
  </conditionalFormatting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 filterMode="0">
    <tabColor rgb="FF8B5CF6"/>
    <outlinePr summaryBelow="1" summaryRight="1"/>
    <pageSetUpPr fitToPage="0"/>
  </sheetPr>
  <dimension ref="A2:G12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6" customWidth="1" style="21" min="1" max="1"/>
    <col width="14" customWidth="1" style="21" min="2" max="5"/>
    <col width="16" customWidth="1" style="21" min="6" max="6"/>
    <col width="38" customWidth="1" style="21" min="7" max="7"/>
  </cols>
  <sheetData>
    <row r="1" ht="22" customHeight="1" s="22"/>
    <row r="2" ht="15" customHeight="1" s="22">
      <c r="A2" s="23" t="inlineStr">
        <is>
          <t>Relaciones bancarias · diversificación de contrapartes</t>
        </is>
      </c>
      <c r="B2" s="24" t="n"/>
      <c r="C2" s="24" t="n"/>
      <c r="D2" s="24" t="n"/>
      <c r="E2" s="24" t="n"/>
      <c r="F2" s="24" t="n"/>
      <c r="G2" s="25" t="n"/>
    </row>
    <row r="3" ht="21.75" customHeight="1" s="22"/>
    <row r="4" ht="36" customHeight="1" s="22">
      <c r="A4" s="26" t="inlineStr">
        <is>
          <t>Banco</t>
        </is>
      </c>
      <c r="B4" s="27" t="inlineStr">
        <is>
          <t>Outstanding $M</t>
        </is>
      </c>
      <c r="C4" s="27" t="inlineStr">
        <is>
          <t>Línea total $M</t>
        </is>
      </c>
      <c r="D4" s="27" t="inlineStr">
        <is>
          <t>Utilización %</t>
        </is>
      </c>
      <c r="E4" s="27" t="inlineStr">
        <is>
          <t>Relación (años)</t>
        </is>
      </c>
      <c r="F4" s="27" t="inlineStr">
        <is>
          <t>Arquetipo</t>
        </is>
      </c>
      <c r="G4" s="27" t="inlineStr">
        <is>
          <t>Próximo trabajo</t>
        </is>
      </c>
    </row>
    <row r="5" ht="36" customHeight="1" s="22">
      <c r="A5" s="28" t="inlineStr">
        <is>
          <t>Banco Santander Chile</t>
        </is>
      </c>
      <c r="B5" s="38" t="n">
        <v>20</v>
      </c>
      <c r="C5" s="38" t="n">
        <v>28</v>
      </c>
      <c r="D5" s="33">
        <f>B5/C5</f>
        <v/>
      </c>
      <c r="E5" s="40" t="n">
        <v>8</v>
      </c>
      <c r="F5" s="26" t="inlineStr">
        <is>
          <t>Top-4</t>
        </is>
      </c>
      <c r="G5" s="30" t="inlineStr">
        <is>
          <t>Líder del sindicado. Revisar covenants en próxima renovación.</t>
        </is>
      </c>
    </row>
    <row r="6" ht="36" customHeight="1" s="22">
      <c r="A6" s="28" t="inlineStr">
        <is>
          <t>BCI</t>
        </is>
      </c>
      <c r="B6" s="38" t="n">
        <v>14</v>
      </c>
      <c r="C6" s="38" t="n">
        <v>14</v>
      </c>
      <c r="D6" s="33">
        <f>B6/C6</f>
        <v/>
      </c>
      <c r="E6" s="40" t="n">
        <v>6</v>
      </c>
      <c r="F6" s="26" t="inlineStr">
        <is>
          <t>Top-4</t>
        </is>
      </c>
      <c r="G6" s="30" t="inlineStr">
        <is>
          <t>Participante sindicado. Buen banco para FX y trade finance.</t>
        </is>
      </c>
    </row>
    <row r="7" ht="36" customHeight="1" s="22">
      <c r="A7" s="28" t="inlineStr">
        <is>
          <t>Banco de Chile</t>
        </is>
      </c>
      <c r="B7" s="38" t="n">
        <v>4</v>
      </c>
      <c r="C7" s="38" t="n">
        <v>6</v>
      </c>
      <c r="D7" s="33">
        <f>B7/C7</f>
        <v/>
      </c>
      <c r="E7" s="40" t="n">
        <v>3</v>
      </c>
      <c r="F7" s="26" t="inlineStr">
        <is>
          <t>Top-4</t>
        </is>
      </c>
      <c r="G7" s="30" t="inlineStr">
        <is>
          <t>Relación nueva. Diversificación. Subir gradualmente para tener 3 bancos top.</t>
        </is>
      </c>
    </row>
    <row r="8" ht="15" customHeight="1" s="22">
      <c r="A8" s="28" t="inlineStr">
        <is>
          <t>BancoEstado</t>
        </is>
      </c>
      <c r="B8" s="38" t="n">
        <v>2</v>
      </c>
      <c r="C8" s="38" t="n">
        <v>3</v>
      </c>
      <c r="D8" s="33">
        <f>B8/C8</f>
        <v/>
      </c>
      <c r="E8" s="40" t="n">
        <v>4</v>
      </c>
      <c r="F8" s="26" t="inlineStr">
        <is>
          <t>Estatal</t>
        </is>
      </c>
      <c r="G8" s="30" t="inlineStr">
        <is>
          <t>Línea trade-finance. Comportamiento contracíclico — defenderá línea en una recesión.</t>
        </is>
      </c>
    </row>
    <row r="9" ht="15" customHeight="1" s="22">
      <c r="A9" s="26" t="inlineStr">
        <is>
          <t>TOTAL</t>
        </is>
      </c>
      <c r="B9" s="41">
        <f>SUM(B5:B8)</f>
        <v/>
      </c>
      <c r="C9" s="41">
        <f>SUM(C5:C8)</f>
        <v/>
      </c>
      <c r="D9" s="42">
        <f>B9/C9</f>
        <v/>
      </c>
    </row>
    <row r="10" ht="21.75" customHeight="1" s="22"/>
    <row r="11" ht="79.5" customHeight="1" s="22">
      <c r="A11" s="27" t="inlineStr">
        <is>
          <t>Test de concentración</t>
        </is>
      </c>
      <c r="B11" s="24" t="n"/>
      <c r="C11" s="24" t="n"/>
      <c r="D11" s="24" t="n"/>
      <c r="E11" s="24" t="n"/>
      <c r="F11" s="24" t="n"/>
      <c r="G11" s="25" t="n"/>
    </row>
    <row r="12" ht="19.4" customHeight="1" s="22">
      <c r="A12" s="30" t="inlineStr">
        <is>
          <t>Andina: 50% con Santander (Banco #1). Riesgo: si Santander endurece condiciones, no hay alternativa cercana. Target: ningún banco &gt;40% del outstanding. Plan: subir BCI y Chile a 25% cada uno, bajar Santander a ~40%. BancoEstado mantiene su rol contracíclico al 5-10%. Esto es 'diversificar por perfil', no solo por número de bancos.</t>
        </is>
      </c>
    </row>
  </sheetData>
  <mergeCells count="3">
    <mergeCell ref="A2:G2"/>
    <mergeCell ref="A11:G11"/>
    <mergeCell ref="A12:G12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 filterMode="0">
    <tabColor rgb="FFF59E0B"/>
    <outlinePr summaryBelow="1" summaryRight="1"/>
    <pageSetUpPr fitToPage="0"/>
  </sheetPr>
  <dimension ref="A2:E9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6" customWidth="1" style="21" min="1" max="1"/>
    <col width="14" customWidth="1" style="21" min="2" max="4"/>
    <col width="50" customWidth="1" style="21" min="5" max="5"/>
  </cols>
  <sheetData>
    <row r="1" ht="22" customHeight="1" s="22"/>
    <row r="2" ht="15" customHeight="1" s="22">
      <c r="A2" s="23" t="inlineStr">
        <is>
          <t>Cross-LATAM · mix de monedas en deuda chilena</t>
        </is>
      </c>
      <c r="B2" s="24" t="n"/>
      <c r="C2" s="24" t="n"/>
      <c r="D2" s="24" t="n"/>
      <c r="E2" s="25" t="n"/>
    </row>
    <row r="3" ht="21.75" customHeight="1" s="22"/>
    <row r="4" ht="39.75" customHeight="1" s="22">
      <c r="A4" s="26" t="inlineStr">
        <is>
          <t>Curva</t>
        </is>
      </c>
      <c r="B4" s="27" t="inlineStr">
        <is>
          <t>Hoy $M</t>
        </is>
      </c>
      <c r="C4" s="27" t="inlineStr">
        <is>
          <t>Hoy %</t>
        </is>
      </c>
      <c r="D4" s="27" t="inlineStr">
        <is>
          <t>Target %</t>
        </is>
      </c>
      <c r="E4" s="27" t="inlineStr">
        <is>
          <t>Dinámica de la curva</t>
        </is>
      </c>
    </row>
    <row r="5" ht="39.75" customHeight="1" s="22">
      <c r="A5" s="28" t="inlineStr">
        <is>
          <t>TPM-linked / BCP nominal CLP</t>
        </is>
      </c>
      <c r="B5" s="38" t="n">
        <v>20</v>
      </c>
      <c r="C5" s="33">
        <f>B5/SUM($B$5:$B$7)</f>
        <v/>
      </c>
      <c r="D5" s="39" t="n">
        <v>0.35</v>
      </c>
      <c r="E5" s="30" t="inlineStr">
        <is>
          <t>Sensible 1-3 meses a TPM del BCCh. Para revolvers y working capital.</t>
        </is>
      </c>
    </row>
    <row r="6" ht="39.75" customHeight="1" s="22">
      <c r="A6" s="28" t="inlineStr">
        <is>
          <t>BCU UF-indexada (largo plazo)</t>
        </is>
      </c>
      <c r="B6" s="38" t="n">
        <v>8</v>
      </c>
      <c r="C6" s="33">
        <f>B6/SUM($B$5:$B$7)</f>
        <v/>
      </c>
      <c r="D6" s="39" t="n">
        <v>0.45</v>
      </c>
      <c r="E6" s="30" t="inlineStr">
        <is>
          <t>Reajusta diariamente al IPC mes anterior. Estable real; acumula inflación. Bonos corporativos &gt;4 años.</t>
        </is>
      </c>
    </row>
    <row r="7" ht="19.4" customHeight="1" s="22">
      <c r="A7" s="28" t="inlineStr">
        <is>
          <t>USD</t>
        </is>
      </c>
      <c r="B7" s="38" t="n">
        <v>12</v>
      </c>
      <c r="C7" s="33">
        <f>B7/SUM($B$5:$B$7)</f>
        <v/>
      </c>
      <c r="D7" s="39" t="n">
        <v>0.2</v>
      </c>
      <c r="E7" s="30" t="inlineStr">
        <is>
          <t>Spread Fed-BCCh + cross-currency basis. Solo si tienes generación USD natural.</t>
        </is>
      </c>
    </row>
    <row r="8" ht="79.5" customHeight="1" s="22"/>
    <row r="9" ht="28.35" customHeight="1" s="22">
      <c r="A9" s="30" t="inlineStr">
        <is>
          <t>El error mid-market chileno: 100% TPM-CLP corto plazo porque 'es lo que el banco ofrece más fácil'. Cuando BCCh sube la TPM, la deuda corta se reprecia inmediatamente y EBITDA se traga el costo. La solución es duración: 40-50% UF largo plazo (a través de bonos corporativos vía CMF NCG 451 Registro Automático) le da estabilidad real a la estructura. USD solo si tienes flujos USD para servirla. Ver canon: docs/canon/cl/treasury-banking.md.</t>
        </is>
      </c>
    </row>
  </sheetData>
  <mergeCells count="2">
    <mergeCell ref="A2:E2"/>
    <mergeCell ref="A9:E9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6.xml><?xml version="1.0" encoding="utf-8"?>
<worksheet xmlns="http://schemas.openxmlformats.org/spreadsheetml/2006/main">
  <sheetPr filterMode="0">
    <tabColor rgb="FF6B7280"/>
    <outlinePr summaryBelow="1" summaryRight="1"/>
    <pageSetUpPr fitToPage="0"/>
  </sheetPr>
  <dimension ref="A2:H4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8" customWidth="1" style="21" min="1" max="1"/>
  </cols>
  <sheetData>
    <row r="1" ht="22" customHeight="1" s="22"/>
    <row r="2" ht="15" customHeight="1" s="22">
      <c r="A2" s="23" t="inlineStr">
        <is>
          <t>Tu estructura · diagnóstico para tu propia empresa</t>
        </is>
      </c>
      <c r="B2" s="24" t="n"/>
      <c r="C2" s="24" t="n"/>
      <c r="D2" s="24" t="n"/>
      <c r="E2" s="24" t="n"/>
      <c r="F2" s="24" t="n"/>
      <c r="G2" s="24" t="n"/>
      <c r="H2" s="25" t="n"/>
    </row>
    <row r="3" ht="99.75" customHeight="1" s="22"/>
    <row r="4" ht="37.3" customHeight="1" s="22">
      <c r="A4" s="30" t="inlineStr">
        <is>
          <t>Para diagnosticar tu propia estructura, contesta las 5 preguntas: (1) ¿Cuál es el % máximo de tu deuda en un solo año? (Target: ≤25%). (2) ¿Cuál es tu Debt/EBITDA hoy vs covenant? (Target: holgura ≥15%). (3) ¿Sobrevives un shock −30% EBITDA sin perforar covenant? (Sí/No). (4) ¿Tienes ≥$X de líneas comprometidas no usadas? (Target: 25-50% del EBITDA anual). (5) ¿Tu deuda está concentrada en 1 banco o diversificada en 2-3? Si fallas 2+, plan de remediación 24 meses; si fallas 4+, urgente.</t>
        </is>
      </c>
    </row>
  </sheetData>
  <mergeCells count="2">
    <mergeCell ref="A4:H4"/>
    <mergeCell ref="A2:H2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2026-05-14T04:46:57Z</dcterms:created>
  <dcterms:modified xmlns:dcterms="http://purl.org/dc/terms/" xmlns:xsi="http://www.w3.org/2001/XMLSchema-instance" xsi:type="dcterms:W3CDTF">2026-05-15T03:41:41Z</dcterms:modified>
  <cp:revision>0</cp:revision>
</cp:coreProperties>
</file>