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Standalone" sheetId="1" state="visible" r:id="rId1"/>
    <sheet xmlns:r="http://schemas.openxmlformats.org/officeDocument/2006/relationships" name="Estructura del deal" sheetId="2" state="visible" r:id="rId2"/>
    <sheet xmlns:r="http://schemas.openxmlformats.org/officeDocument/2006/relationships" name="Pro-Forma P&amp;L" sheetId="3" state="visible" r:id="rId3"/>
    <sheet xmlns:r="http://schemas.openxmlformats.org/officeDocument/2006/relationships" name="AD Output" sheetId="4" state="visible" r:id="rId4"/>
    <sheet xmlns:r="http://schemas.openxmlformats.org/officeDocument/2006/relationships" name="Sensibilidad" sheetId="5" state="visible" r:id="rId5"/>
    <sheet xmlns:r="http://schemas.openxmlformats.org/officeDocument/2006/relationships" name="Tu Deal" sheetId="6" state="visible" r:id="rId6"/>
  </sheets>
  <definedNames/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8">
    <numFmt numFmtId="164" formatCode="#,##0.0"/>
    <numFmt numFmtId="165" formatCode="0.00\x"/>
    <numFmt numFmtId="166" formatCode="\$#,##0.0"/>
    <numFmt numFmtId="167" formatCode="0.000"/>
    <numFmt numFmtId="168" formatCode="0.0%"/>
    <numFmt numFmtId="169" formatCode="\$#,##0.00"/>
    <numFmt numFmtId="170" formatCode="&quot;$+&quot;#,##0.00;&quot;$-&quot;#,##0.00"/>
    <numFmt numFmtId="171" formatCode="\+0.0%;\-0.0%"/>
  </numFmts>
  <fonts count="14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Calibri"/>
      <charset val="1"/>
      <family val="0"/>
      <b val="1"/>
      <color rgb="FFFFFFFF"/>
      <sz val="12"/>
    </font>
    <font>
      <name val="Calibri"/>
      <charset val="1"/>
      <family val="0"/>
      <b val="1"/>
      <color rgb="FF374151"/>
      <sz val="10"/>
    </font>
    <font>
      <name val="Calibri"/>
      <charset val="1"/>
      <family val="0"/>
      <b val="1"/>
      <color rgb="FF0F1F40"/>
      <sz val="10"/>
    </font>
    <font>
      <name val="Calibri"/>
      <charset val="1"/>
      <family val="0"/>
      <color rgb="FF374151"/>
      <sz val="10"/>
    </font>
    <font>
      <name val="Calibri"/>
      <charset val="1"/>
      <family val="0"/>
      <sz val="10"/>
    </font>
    <font>
      <name val="Calibri"/>
      <charset val="1"/>
      <family val="0"/>
      <i val="1"/>
      <color rgb="FF6B7280"/>
      <sz val="9"/>
    </font>
    <font>
      <name val="Arial"/>
      <charset val="1"/>
      <family val="0"/>
      <b val="1"/>
      <color rgb="FFA32D2D"/>
      <sz val="10"/>
    </font>
    <font>
      <name val="Cambria"/>
      <charset val="1"/>
      <family val="0"/>
      <sz val="11"/>
    </font>
    <font>
      <name val="Arial"/>
      <charset val="1"/>
      <family val="0"/>
      <color rgb="FF374151"/>
      <sz val="10"/>
    </font>
    <font>
      <name val="Arial"/>
      <charset val="1"/>
      <family val="0"/>
      <color rgb="FF3B6D11"/>
      <sz val="10"/>
    </font>
  </fonts>
  <fills count="8">
    <fill>
      <patternFill/>
    </fill>
    <fill>
      <patternFill patternType="gray125"/>
    </fill>
    <fill>
      <patternFill patternType="solid">
        <fgColor rgb="FF0F1F40"/>
        <bgColor rgb="FF003300"/>
      </patternFill>
    </fill>
    <fill>
      <patternFill patternType="solid">
        <fgColor rgb="FFFAF9F6"/>
        <bgColor rgb="FFF3F4F6"/>
      </patternFill>
    </fill>
    <fill>
      <patternFill patternType="solid">
        <fgColor rgb="FFFEF3C7"/>
        <bgColor rgb="FFFEE2E2"/>
      </patternFill>
    </fill>
    <fill>
      <patternFill patternType="solid">
        <fgColor rgb="FFF3F4F6"/>
        <bgColor rgb="FFFAF9F6"/>
      </patternFill>
    </fill>
    <fill>
      <patternFill patternType="solid">
        <fgColor rgb="FFDCFCE7"/>
        <bgColor rgb="FFF3F4F6"/>
      </patternFill>
    </fill>
    <fill>
      <patternFill patternType="solid">
        <fgColor rgb="FFFEE2E2"/>
        <bgColor rgb="FFE5E7EB"/>
      </patternFill>
    </fill>
  </fills>
  <borders count="6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  <border>
      <left/>
      <right/>
      <top style="thin">
        <color rgb="FFE5E7EB"/>
      </top>
      <bottom/>
      <diagonal/>
    </border>
    <border>
      <left/>
      <right style="thin">
        <color rgb="FFE5E7EB"/>
      </right>
      <top style="thin">
        <color rgb="FFE5E7EB"/>
      </top>
      <bottom/>
      <diagonal/>
    </border>
    <border>
      <left/>
      <right/>
      <top style="thin">
        <color rgb="FFE5E7EB"/>
      </top>
      <bottom style="thin">
        <color rgb="FFE5E7EB"/>
      </bottom>
      <diagonal/>
    </border>
    <border>
      <left/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71">
    <xf numFmtId="0" fontId="0" fillId="0" borderId="0" applyAlignment="1" pivotButton="0" quotePrefix="0" xfId="0">
      <alignment horizontal="general" vertical="bottom"/>
    </xf>
    <xf numFmtId="0" fontId="0" fillId="0" borderId="0" applyAlignment="1" pivotButton="0" quotePrefix="0" xfId="0">
      <alignment horizontal="general" vertical="bottom"/>
    </xf>
    <xf numFmtId="0" fontId="4" fillId="2" borderId="1" applyAlignment="1" pivotButton="0" quotePrefix="0" xfId="0">
      <alignment horizontal="left" vertical="center" indent="1"/>
    </xf>
    <xf numFmtId="0" fontId="5" fillId="0" borderId="1" applyAlignment="1" pivotButton="0" quotePrefix="0" xfId="0">
      <alignment horizontal="left" vertical="center" wrapText="1" indent="1"/>
    </xf>
    <xf numFmtId="0" fontId="6" fillId="3" borderId="1" applyAlignment="1" pivotButton="0" quotePrefix="0" xfId="0">
      <alignment horizontal="left" vertical="center" wrapText="1" indent="1"/>
    </xf>
    <xf numFmtId="0" fontId="7" fillId="0" borderId="1" applyAlignment="1" pivotButton="0" quotePrefix="0" xfId="0">
      <alignment horizontal="left" vertical="center" wrapText="1" indent="1"/>
    </xf>
    <xf numFmtId="164" fontId="8" fillId="4" borderId="1" applyAlignment="1" pivotButton="0" quotePrefix="0" xfId="0">
      <alignment horizontal="right" vertical="center" indent="1"/>
    </xf>
    <xf numFmtId="0" fontId="9" fillId="0" borderId="0" applyAlignment="1" pivotButton="0" quotePrefix="0" xfId="0">
      <alignment horizontal="left" vertical="top" wrapText="1" indent="1"/>
    </xf>
    <xf numFmtId="2" fontId="7" fillId="5" borderId="1" applyAlignment="1" pivotButton="0" quotePrefix="0" xfId="0">
      <alignment horizontal="right" vertical="center" indent="1"/>
    </xf>
    <xf numFmtId="164" fontId="7" fillId="4" borderId="1" applyAlignment="1" pivotButton="0" quotePrefix="0" xfId="0">
      <alignment horizontal="left" vertical="center" wrapText="1" indent="1"/>
    </xf>
    <xf numFmtId="164" fontId="7" fillId="5" borderId="1" applyAlignment="1" pivotButton="0" quotePrefix="0" xfId="0">
      <alignment horizontal="right" vertical="center" indent="1"/>
    </xf>
    <xf numFmtId="165" fontId="7" fillId="5" borderId="1" applyAlignment="1" pivotButton="0" quotePrefix="0" xfId="0">
      <alignment horizontal="right" vertical="center" indent="1"/>
    </xf>
    <xf numFmtId="0" fontId="9" fillId="0" borderId="0" applyAlignment="1" pivotButton="0" quotePrefix="0" xfId="0">
      <alignment horizontal="left" vertical="top" wrapText="1" indent="1"/>
    </xf>
    <xf numFmtId="4" fontId="8" fillId="4" borderId="1" applyAlignment="1" pivotButton="0" quotePrefix="0" xfId="0">
      <alignment horizontal="right" vertical="center" indent="1"/>
    </xf>
    <xf numFmtId="166" fontId="5" fillId="3" borderId="1" applyAlignment="1" pivotButton="0" quotePrefix="0" xfId="0">
      <alignment horizontal="right" vertical="center" indent="1"/>
    </xf>
    <xf numFmtId="9" fontId="7" fillId="5" borderId="1" applyAlignment="1" pivotButton="0" quotePrefix="0" xfId="0">
      <alignment horizontal="right" vertical="center" indent="1"/>
    </xf>
    <xf numFmtId="9" fontId="8" fillId="4" borderId="1" applyAlignment="1" pivotButton="0" quotePrefix="0" xfId="0">
      <alignment horizontal="right" vertical="center" indent="1"/>
    </xf>
    <xf numFmtId="166" fontId="7" fillId="5" borderId="1" applyAlignment="1" pivotButton="0" quotePrefix="0" xfId="0">
      <alignment horizontal="right" vertical="center" indent="1"/>
    </xf>
    <xf numFmtId="167" fontId="7" fillId="5" borderId="1" applyAlignment="1" pivotButton="0" quotePrefix="0" xfId="0">
      <alignment horizontal="right" vertical="center" indent="1"/>
    </xf>
    <xf numFmtId="168" fontId="8" fillId="4" borderId="1" applyAlignment="1" pivotButton="0" quotePrefix="0" xfId="0">
      <alignment horizontal="right" vertical="center" indent="1"/>
    </xf>
    <xf numFmtId="166" fontId="8" fillId="4" borderId="1" applyAlignment="1" pivotButton="0" quotePrefix="0" xfId="0">
      <alignment horizontal="right" vertical="center" indent="1"/>
    </xf>
    <xf numFmtId="166" fontId="5" fillId="6" borderId="1" applyAlignment="1" pivotButton="0" quotePrefix="0" xfId="0">
      <alignment horizontal="right" vertical="center" indent="1"/>
    </xf>
    <xf numFmtId="169" fontId="5" fillId="6" borderId="1" applyAlignment="1" pivotButton="0" quotePrefix="0" xfId="0">
      <alignment horizontal="right" vertical="center" indent="1"/>
    </xf>
    <xf numFmtId="0" fontId="10" fillId="0" borderId="0" applyAlignment="1" pivotButton="0" quotePrefix="0" xfId="0">
      <alignment horizontal="general" vertical="bottom"/>
    </xf>
    <xf numFmtId="0" fontId="11" fillId="0" borderId="0" applyAlignment="1" pivotButton="0" quotePrefix="0" xfId="0">
      <alignment horizontal="general" vertical="bottom"/>
    </xf>
    <xf numFmtId="0" fontId="12" fillId="0" borderId="0" applyAlignment="1" pivotButton="0" quotePrefix="0" xfId="0">
      <alignment horizontal="general" vertical="bottom"/>
    </xf>
    <xf numFmtId="0" fontId="13" fillId="0" borderId="0" applyAlignment="1" pivotButton="0" quotePrefix="0" xfId="0">
      <alignment horizontal="center" vertical="bottom"/>
    </xf>
    <xf numFmtId="169" fontId="7" fillId="5" borderId="1" applyAlignment="1" pivotButton="0" quotePrefix="0" xfId="0">
      <alignment horizontal="right" vertical="center" indent="1"/>
    </xf>
    <xf numFmtId="169" fontId="5" fillId="3" borderId="1" applyAlignment="1" pivotButton="0" quotePrefix="0" xfId="0">
      <alignment horizontal="right" vertical="center" indent="1"/>
    </xf>
    <xf numFmtId="170" fontId="5" fillId="3" borderId="1" applyAlignment="1" pivotButton="0" quotePrefix="0" xfId="0">
      <alignment horizontal="right" vertical="center" indent="1"/>
    </xf>
    <xf numFmtId="171" fontId="5" fillId="3" borderId="1" applyAlignment="1" pivotButton="0" quotePrefix="0" xfId="0">
      <alignment horizontal="right" vertical="center" indent="1"/>
    </xf>
    <xf numFmtId="49" fontId="5" fillId="3" borderId="1" applyAlignment="1" pivotButton="0" quotePrefix="0" xfId="0">
      <alignment horizontal="right" vertical="center" indent="1"/>
    </xf>
    <xf numFmtId="171" fontId="8" fillId="6" borderId="1" applyAlignment="1" pivotButton="0" quotePrefix="0" xfId="0">
      <alignment horizontal="right" vertical="center" indent="1"/>
    </xf>
    <xf numFmtId="171" fontId="8" fillId="4" borderId="1" applyAlignment="1" pivotButton="0" quotePrefix="0" xfId="0">
      <alignment horizontal="right" vertical="center" indent="1"/>
    </xf>
    <xf numFmtId="171" fontId="8" fillId="7" borderId="1" applyAlignment="1" pivotButton="0" quotePrefix="0" xfId="0">
      <alignment horizontal="right" vertical="center" inden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2" borderId="1" applyAlignment="1" pivotButton="0" quotePrefix="0" xfId="0">
      <alignment horizontal="left" vertical="center" indent="1"/>
    </xf>
    <xf numFmtId="0" fontId="0" fillId="0" borderId="4" pivotButton="0" quotePrefix="0" xfId="0"/>
    <xf numFmtId="0" fontId="0" fillId="0" borderId="5" pivotButton="0" quotePrefix="0" xfId="0"/>
    <xf numFmtId="0" fontId="5" fillId="0" borderId="1" applyAlignment="1" pivotButton="0" quotePrefix="0" xfId="0">
      <alignment horizontal="left" vertical="center" wrapText="1" indent="1"/>
    </xf>
    <xf numFmtId="0" fontId="6" fillId="3" borderId="1" applyAlignment="1" pivotButton="0" quotePrefix="0" xfId="0">
      <alignment horizontal="left" vertical="center" wrapText="1" indent="1"/>
    </xf>
    <xf numFmtId="0" fontId="7" fillId="0" borderId="1" applyAlignment="1" pivotButton="0" quotePrefix="0" xfId="0">
      <alignment horizontal="left" vertical="center" wrapText="1" indent="1"/>
    </xf>
    <xf numFmtId="164" fontId="8" fillId="4" borderId="1" applyAlignment="1" pivotButton="0" quotePrefix="0" xfId="0">
      <alignment horizontal="right" vertical="center" indent="1"/>
    </xf>
    <xf numFmtId="0" fontId="9" fillId="0" borderId="0" applyAlignment="1" pivotButton="0" quotePrefix="0" xfId="0">
      <alignment horizontal="left" vertical="top" wrapText="1" indent="1"/>
    </xf>
    <xf numFmtId="2" fontId="7" fillId="5" borderId="1" applyAlignment="1" pivotButton="0" quotePrefix="0" xfId="0">
      <alignment horizontal="right" vertical="center" indent="1"/>
    </xf>
    <xf numFmtId="164" fontId="7" fillId="4" borderId="1" applyAlignment="1" pivotButton="0" quotePrefix="0" xfId="0">
      <alignment horizontal="left" vertical="center" wrapText="1" indent="1"/>
    </xf>
    <xf numFmtId="164" fontId="7" fillId="5" borderId="1" applyAlignment="1" pivotButton="0" quotePrefix="0" xfId="0">
      <alignment horizontal="right" vertical="center" indent="1"/>
    </xf>
    <xf numFmtId="165" fontId="7" fillId="5" borderId="1" applyAlignment="1" pivotButton="0" quotePrefix="0" xfId="0">
      <alignment horizontal="right" vertical="center" indent="1"/>
    </xf>
    <xf numFmtId="4" fontId="8" fillId="4" borderId="1" applyAlignment="1" pivotButton="0" quotePrefix="0" xfId="0">
      <alignment horizontal="right" vertical="center" indent="1"/>
    </xf>
    <xf numFmtId="166" fontId="5" fillId="3" borderId="1" applyAlignment="1" pivotButton="0" quotePrefix="0" xfId="0">
      <alignment horizontal="right" vertical="center" indent="1"/>
    </xf>
    <xf numFmtId="9" fontId="7" fillId="5" borderId="1" applyAlignment="1" pivotButton="0" quotePrefix="0" xfId="0">
      <alignment horizontal="right" vertical="center" indent="1"/>
    </xf>
    <xf numFmtId="9" fontId="8" fillId="4" borderId="1" applyAlignment="1" pivotButton="0" quotePrefix="0" xfId="0">
      <alignment horizontal="right" vertical="center" indent="1"/>
    </xf>
    <xf numFmtId="166" fontId="7" fillId="5" borderId="1" applyAlignment="1" pivotButton="0" quotePrefix="0" xfId="0">
      <alignment horizontal="right" vertical="center" indent="1"/>
    </xf>
    <xf numFmtId="167" fontId="7" fillId="5" borderId="1" applyAlignment="1" pivotButton="0" quotePrefix="0" xfId="0">
      <alignment horizontal="right" vertical="center" indent="1"/>
    </xf>
    <xf numFmtId="168" fontId="8" fillId="4" borderId="1" applyAlignment="1" pivotButton="0" quotePrefix="0" xfId="0">
      <alignment horizontal="right" vertical="center" indent="1"/>
    </xf>
    <xf numFmtId="166" fontId="8" fillId="4" borderId="1" applyAlignment="1" pivotButton="0" quotePrefix="0" xfId="0">
      <alignment horizontal="right" vertical="center" indent="1"/>
    </xf>
    <xf numFmtId="166" fontId="5" fillId="6" borderId="1" applyAlignment="1" pivotButton="0" quotePrefix="0" xfId="0">
      <alignment horizontal="right" vertical="center" indent="1"/>
    </xf>
    <xf numFmtId="169" fontId="5" fillId="6" borderId="1" applyAlignment="1" pivotButton="0" quotePrefix="0" xfId="0">
      <alignment horizontal="right" vertical="center" indent="1"/>
    </xf>
    <xf numFmtId="0" fontId="10" fillId="0" borderId="0" applyAlignment="1" pivotButton="0" quotePrefix="0" xfId="0">
      <alignment horizontal="general" vertical="bottom"/>
    </xf>
    <xf numFmtId="0" fontId="11" fillId="0" borderId="0" applyAlignment="1" pivotButton="0" quotePrefix="0" xfId="0">
      <alignment horizontal="general" vertical="bottom"/>
    </xf>
    <xf numFmtId="0" fontId="12" fillId="0" borderId="0" applyAlignment="1" pivotButton="0" quotePrefix="0" xfId="0">
      <alignment horizontal="general" vertical="bottom"/>
    </xf>
    <xf numFmtId="0" fontId="13" fillId="0" borderId="0" applyAlignment="1" pivotButton="0" quotePrefix="0" xfId="0">
      <alignment horizontal="center" vertical="bottom"/>
    </xf>
    <xf numFmtId="169" fontId="7" fillId="5" borderId="1" applyAlignment="1" pivotButton="0" quotePrefix="0" xfId="0">
      <alignment horizontal="right" vertical="center" indent="1"/>
    </xf>
    <xf numFmtId="169" fontId="5" fillId="3" borderId="1" applyAlignment="1" pivotButton="0" quotePrefix="0" xfId="0">
      <alignment horizontal="right" vertical="center" indent="1"/>
    </xf>
    <xf numFmtId="170" fontId="5" fillId="3" borderId="1" applyAlignment="1" pivotButton="0" quotePrefix="0" xfId="0">
      <alignment horizontal="right" vertical="center" indent="1"/>
    </xf>
    <xf numFmtId="171" fontId="5" fillId="3" borderId="1" applyAlignment="1" pivotButton="0" quotePrefix="0" xfId="0">
      <alignment horizontal="right" vertical="center" indent="1"/>
    </xf>
    <xf numFmtId="49" fontId="5" fillId="3" borderId="1" applyAlignment="1" pivotButton="0" quotePrefix="0" xfId="0">
      <alignment horizontal="right" vertical="center" indent="1"/>
    </xf>
    <xf numFmtId="171" fontId="8" fillId="6" borderId="1" applyAlignment="1" pivotButton="0" quotePrefix="0" xfId="0">
      <alignment horizontal="right" vertical="center" indent="1"/>
    </xf>
    <xf numFmtId="171" fontId="8" fillId="4" borderId="1" applyAlignment="1" pivotButton="0" quotePrefix="0" xfId="0">
      <alignment horizontal="right" vertical="center" indent="1"/>
    </xf>
    <xf numFmtId="171" fontId="8" fillId="7" borderId="1" applyAlignment="1" pivotButton="0" quotePrefix="0" xfId="0">
      <alignment horizontal="right" vertical="center" inden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dxfs count="2">
    <dxf>
      <fill>
        <patternFill>
          <bgColor rgb="FFDCFCE7"/>
        </patternFill>
      </fill>
    </dxf>
    <dxf>
      <fill>
        <patternFill>
          <bgColor rgb="FFFEE2E2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3B6D11"/>
      <rgbColor rgb="FF000080"/>
      <rgbColor rgb="FF808000"/>
      <rgbColor rgb="FF800080"/>
      <rgbColor rgb="FF008080"/>
      <rgbColor rgb="FFC0C0C0"/>
      <rgbColor rgb="FF808080"/>
      <rgbColor rgb="FF8B5CF6"/>
      <rgbColor rgb="FF993366"/>
      <rgbColor rgb="FFFEF3C7"/>
      <rgbColor rgb="FFDCFCE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3F4F6"/>
      <rgbColor rgb="FFE5E7EB"/>
      <rgbColor rgb="FFFAF9F6"/>
      <rgbColor rgb="FF99CCFF"/>
      <rgbColor rgb="FFFF99CC"/>
      <rgbColor rgb="FFCC99FF"/>
      <rgbColor rgb="FFFEE2E2"/>
      <rgbColor rgb="FF2563EB"/>
      <rgbColor rgb="FF33CCCC"/>
      <rgbColor rgb="FF99CC00"/>
      <rgbColor rgb="FFFFCC00"/>
      <rgbColor rgb="FFF59E0B"/>
      <rgbColor rgb="FFFF6600"/>
      <rgbColor rgb="FF6B7280"/>
      <rgbColor rgb="FF969696"/>
      <rgbColor rgb="FF0F1F40"/>
      <rgbColor rgb="FF10B981"/>
      <rgbColor rgb="FF003300"/>
      <rgbColor rgb="FF333300"/>
      <rgbColor rgb="FFA32D2D"/>
      <rgbColor rgb="FF993366"/>
      <rgbColor rgb="FF333399"/>
      <rgbColor rgb="FF374151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drawings/_rels/drawing1.xml.rels><Relationships xmlns="http://schemas.openxmlformats.org/package/2006/relationships"><Relationship Type="http://schemas.openxmlformats.org/officeDocument/2006/relationships/image" Target="/xl/media/image1.png" Id="rId1"/></Relationships>
</file>

<file path=xl/drawings/_rels/drawing2.xml.rels><Relationships xmlns="http://schemas.openxmlformats.org/package/2006/relationships"><Relationship Type="http://schemas.openxmlformats.org/officeDocument/2006/relationships/image" Target="/xl/media/image2.png" Id="rId1"/></Relationships>
</file>

<file path=xl/drawings/_rels/drawing3.xml.rels><Relationships xmlns="http://schemas.openxmlformats.org/package/2006/relationships"><Relationship Type="http://schemas.openxmlformats.org/officeDocument/2006/relationships/image" Target="/xl/media/image3.png" Id="rId1"/></Relationships>
</file>

<file path=xl/drawings/_rels/drawing4.xml.rels><Relationships xmlns="http://schemas.openxmlformats.org/package/2006/relationships"><Relationship Type="http://schemas.openxmlformats.org/officeDocument/2006/relationships/image" Target="/xl/media/image4.png" Id="rId1"/></Relationships>
</file>

<file path=xl/drawings/_rels/drawing5.xml.rels><Relationships xmlns="http://schemas.openxmlformats.org/package/2006/relationships"><Relationship Type="http://schemas.openxmlformats.org/officeDocument/2006/relationships/image" Target="/xl/media/image5.png" Id="rId1"/></Relationships>
</file>

<file path=xl/drawings/_rels/drawing6.xml.rels><Relationships xmlns="http://schemas.openxmlformats.org/package/2006/relationships"><Relationship Type="http://schemas.openxmlformats.org/officeDocument/2006/relationships/image" Target="/xl/media/image6.png" Id="rId1"/></Relationships>
</file>

<file path=xl/drawings/drawing1.xml><?xml version="1.0" encoding="utf-8"?>
<wsDr xmlns="http://schemas.openxmlformats.org/drawingml/2006/spreadsheetDrawing">
  <oneCellAnchor>
    <from>
      <col>0</col>
      <colOff>57150</colOff>
      <row>0</row>
      <rowOff>57150</rowOff>
    </from>
    <ext cx="762000" cy="161925"/>
    <pic>
      <nvPicPr>
        <cNvPr id="1" name="Image 1" descr="Picture"/>
        <cNvPicPr/>
      </nvPicPr>
      <blipFill>
        <a:blip xmlns:a="http://schemas.openxmlformats.org/drawingml/2006/main" xmlns:r="http://schemas.openxmlformats.org/officeDocument/2006/relationships" cstate="print" r:embed="rId1"/>
        <a:stretch xmlns:a="http://schemas.openxmlformats.org/drawingml/2006/main">
          <a:fillRect/>
        </a:stretch>
      </blipFill>
      <spPr>
        <a:prstGeom xmlns:a="http://schemas.openxmlformats.org/drawingml/2006/main" prst="rect"/>
      </spPr>
    </pic>
    <clientData/>
  </oneCellAnchor>
</wsDr>
</file>

<file path=xl/drawings/drawing2.xml><?xml version="1.0" encoding="utf-8"?>
<wsDr xmlns="http://schemas.openxmlformats.org/drawingml/2006/spreadsheetDrawing">
  <oneCellAnchor>
    <from>
      <col>0</col>
      <colOff>57150</colOff>
      <row>0</row>
      <rowOff>57150</rowOff>
    </from>
    <ext cx="762000" cy="161925"/>
    <pic>
      <nvPicPr>
        <cNvPr id="1" name="Image 1" descr="Picture"/>
        <cNvPicPr/>
      </nvPicPr>
      <blipFill>
        <a:blip xmlns:a="http://schemas.openxmlformats.org/drawingml/2006/main" xmlns:r="http://schemas.openxmlformats.org/officeDocument/2006/relationships" cstate="print" r:embed="rId1"/>
        <a:stretch xmlns:a="http://schemas.openxmlformats.org/drawingml/2006/main">
          <a:fillRect/>
        </a:stretch>
      </blipFill>
      <spPr>
        <a:prstGeom xmlns:a="http://schemas.openxmlformats.org/drawingml/2006/main" prst="rect"/>
      </spPr>
    </pic>
    <clientData/>
  </oneCellAnchor>
</wsDr>
</file>

<file path=xl/drawings/drawing3.xml><?xml version="1.0" encoding="utf-8"?>
<wsDr xmlns="http://schemas.openxmlformats.org/drawingml/2006/spreadsheetDrawing">
  <oneCellAnchor>
    <from>
      <col>0</col>
      <colOff>57150</colOff>
      <row>0</row>
      <rowOff>57150</rowOff>
    </from>
    <ext cx="762000" cy="161925"/>
    <pic>
      <nvPicPr>
        <cNvPr id="1" name="Image 1" descr="Picture"/>
        <cNvPicPr/>
      </nvPicPr>
      <blipFill>
        <a:blip xmlns:a="http://schemas.openxmlformats.org/drawingml/2006/main" xmlns:r="http://schemas.openxmlformats.org/officeDocument/2006/relationships" cstate="print" r:embed="rId1"/>
        <a:stretch xmlns:a="http://schemas.openxmlformats.org/drawingml/2006/main">
          <a:fillRect/>
        </a:stretch>
      </blipFill>
      <spPr>
        <a:prstGeom xmlns:a="http://schemas.openxmlformats.org/drawingml/2006/main" prst="rect"/>
      </spPr>
    </pic>
    <clientData/>
  </oneCellAnchor>
</wsDr>
</file>

<file path=xl/drawings/drawing4.xml><?xml version="1.0" encoding="utf-8"?>
<wsDr xmlns="http://schemas.openxmlformats.org/drawingml/2006/spreadsheetDrawing">
  <oneCellAnchor>
    <from>
      <col>0</col>
      <colOff>57150</colOff>
      <row>0</row>
      <rowOff>57150</rowOff>
    </from>
    <ext cx="762000" cy="161925"/>
    <pic>
      <nvPicPr>
        <cNvPr id="1" name="Image 1" descr="Picture"/>
        <cNvPicPr/>
      </nvPicPr>
      <blipFill>
        <a:blip xmlns:a="http://schemas.openxmlformats.org/drawingml/2006/main" xmlns:r="http://schemas.openxmlformats.org/officeDocument/2006/relationships" cstate="print" r:embed="rId1"/>
        <a:stretch xmlns:a="http://schemas.openxmlformats.org/drawingml/2006/main">
          <a:fillRect/>
        </a:stretch>
      </blipFill>
      <spPr>
        <a:prstGeom xmlns:a="http://schemas.openxmlformats.org/drawingml/2006/main" prst="rect"/>
      </spPr>
    </pic>
    <clientData/>
  </oneCellAnchor>
</wsDr>
</file>

<file path=xl/drawings/drawing5.xml><?xml version="1.0" encoding="utf-8"?>
<wsDr xmlns="http://schemas.openxmlformats.org/drawingml/2006/spreadsheetDrawing">
  <oneCellAnchor>
    <from>
      <col>0</col>
      <colOff>57150</colOff>
      <row>0</row>
      <rowOff>57150</rowOff>
    </from>
    <ext cx="762000" cy="161925"/>
    <pic>
      <nvPicPr>
        <cNvPr id="1" name="Image 1" descr="Picture"/>
        <cNvPicPr/>
      </nvPicPr>
      <blipFill>
        <a:blip xmlns:a="http://schemas.openxmlformats.org/drawingml/2006/main" xmlns:r="http://schemas.openxmlformats.org/officeDocument/2006/relationships" cstate="print" r:embed="rId1"/>
        <a:stretch xmlns:a="http://schemas.openxmlformats.org/drawingml/2006/main">
          <a:fillRect/>
        </a:stretch>
      </blipFill>
      <spPr>
        <a:prstGeom xmlns:a="http://schemas.openxmlformats.org/drawingml/2006/main" prst="rect"/>
      </spPr>
    </pic>
    <clientData/>
  </oneCellAnchor>
</wsDr>
</file>

<file path=xl/drawings/drawing6.xml><?xml version="1.0" encoding="utf-8"?>
<wsDr xmlns="http://schemas.openxmlformats.org/drawingml/2006/spreadsheetDrawing">
  <oneCellAnchor>
    <from>
      <col>0</col>
      <colOff>57150</colOff>
      <row>0</row>
      <rowOff>57150</rowOff>
    </from>
    <ext cx="762000" cy="161925"/>
    <pic>
      <nvPicPr>
        <cNvPr id="1" name="Image 1" descr="Picture"/>
        <cNvPicPr/>
      </nvPicPr>
      <blipFill>
        <a:blip xmlns:a="http://schemas.openxmlformats.org/drawingml/2006/main" xmlns:r="http://schemas.openxmlformats.org/officeDocument/2006/relationships" cstate="print" r:embed="rId1"/>
        <a:stretch xmlns:a="http://schemas.openxmlformats.org/drawingml/2006/main">
          <a:fillRect/>
        </a:stretch>
      </blipFill>
      <spPr>
        <a:prstGeom xmlns:a="http://schemas.openxmlformats.org/drawingml/2006/main" prst="rect"/>
      </spPr>
    </pic>
    <clientData/>
  </oneCellAnchor>
</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Relationships xmlns="http://schemas.openxmlformats.org/package/2006/relationships"><Relationship Type="http://schemas.openxmlformats.org/officeDocument/2006/relationships/hyperlink" Target="https://deabaco.com/es/pillars/mna/modules/5.1" TargetMode="External" Id="rId1"/><Relationship Type="http://schemas.openxmlformats.org/officeDocument/2006/relationships/drawing" Target="/xl/drawings/drawing1.xml" Id="rId2"/></Relationships>
</file>

<file path=xl/worksheets/_rels/sheet2.xml.rels><Relationships xmlns="http://schemas.openxmlformats.org/package/2006/relationships"><Relationship Type="http://schemas.openxmlformats.org/officeDocument/2006/relationships/drawing" Target="/xl/drawings/drawing2.xml" Id="rId1"/></Relationships>
</file>

<file path=xl/worksheets/_rels/sheet3.xml.rels><Relationships xmlns="http://schemas.openxmlformats.org/package/2006/relationships"><Relationship Type="http://schemas.openxmlformats.org/officeDocument/2006/relationships/drawing" Target="/xl/drawings/drawing3.xml" Id="rId1"/></Relationships>
</file>

<file path=xl/worksheets/_rels/sheet4.xml.rels><Relationships xmlns="http://schemas.openxmlformats.org/package/2006/relationships"><Relationship Type="http://schemas.openxmlformats.org/officeDocument/2006/relationships/drawing" Target="/xl/drawings/drawing4.xml" Id="rId1"/></Relationships>
</file>

<file path=xl/worksheets/_rels/sheet5.xml.rels><Relationships xmlns="http://schemas.openxmlformats.org/package/2006/relationships"><Relationship Type="http://schemas.openxmlformats.org/officeDocument/2006/relationships/drawing" Target="/xl/drawings/drawing5.xml" Id="rId1"/></Relationships>
</file>

<file path=xl/worksheets/_rels/sheet6.xml.rels><Relationships xmlns="http://schemas.openxmlformats.org/package/2006/relationships"><Relationship Type="http://schemas.openxmlformats.org/officeDocument/2006/relationships/drawing" Target="/xl/drawings/drawing6.xml" Id="rId1"/></Relationships>
</file>

<file path=xl/worksheets/sheet1.xml><?xml version="1.0" encoding="utf-8"?>
<worksheet xmlns="http://schemas.openxmlformats.org/spreadsheetml/2006/main">
  <sheetPr filterMode="0">
    <tabColor rgb="FF0F1F40"/>
    <outlinePr summaryBelow="1" summaryRight="1"/>
    <pageSetUpPr fitToPage="0"/>
  </sheetPr>
  <dimension ref="A2:D13"/>
  <sheetViews>
    <sheetView showFormulas="0" showGridLines="1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32" customWidth="1" style="35" min="1" max="1"/>
    <col width="16" customWidth="1" style="35" min="2" max="3"/>
    <col width="50" customWidth="1" style="35" min="4" max="4"/>
  </cols>
  <sheetData>
    <row r="1" ht="22" customHeight="1" s="36"/>
    <row r="2" ht="13.4" customHeight="1" s="36">
      <c r="A2" s="37" t="inlineStr">
        <is>
          <t>deabaco · Andina + Tostadora · Accretion/Dilution · Módulo 5.1</t>
        </is>
      </c>
      <c r="B2" s="38" t="n"/>
      <c r="C2" s="38" t="n"/>
      <c r="D2" s="39" t="n"/>
    </row>
    <row r="3" ht="21.75" customHeight="1" s="36"/>
    <row r="4" ht="15" customHeight="1" s="36">
      <c r="A4" s="40" t="inlineStr">
        <is>
          <t>Métrica</t>
        </is>
      </c>
      <c r="B4" s="41" t="inlineStr">
        <is>
          <t>Andina (acquirer)</t>
        </is>
      </c>
      <c r="C4" s="41" t="inlineStr">
        <is>
          <t>Tostadora del Sur (target)</t>
        </is>
      </c>
      <c r="D4" s="41" t="inlineStr">
        <is>
          <t>Nota</t>
        </is>
      </c>
    </row>
    <row r="5" ht="15" customHeight="1" s="36">
      <c r="A5" s="42" t="inlineStr">
        <is>
          <t>Revenue ($M)</t>
        </is>
      </c>
      <c r="B5" s="43" t="n">
        <v>200</v>
      </c>
      <c r="C5" s="43" t="n">
        <v>60</v>
      </c>
      <c r="D5" s="44" t="inlineStr">
        <is>
          <t>Acquirer mid-market. Target ~30% del acquirer — deal mid-size.</t>
        </is>
      </c>
    </row>
    <row r="6" ht="15" customHeight="1" s="36">
      <c r="A6" s="42" t="inlineStr">
        <is>
          <t>Utilidad neta (NI, $M)</t>
        </is>
      </c>
      <c r="B6" s="43" t="n">
        <v>30</v>
      </c>
      <c r="C6" s="43" t="n">
        <v>7</v>
      </c>
      <c r="D6" s="44" t="inlineStr">
        <is>
          <t>Editable. NI consolidada anual.</t>
        </is>
      </c>
    </row>
    <row r="7" ht="15" customHeight="1" s="36">
      <c r="A7" s="42" t="inlineStr">
        <is>
          <t>Acciones en circulación (M)</t>
        </is>
      </c>
      <c r="B7" s="43" t="n">
        <v>20</v>
      </c>
      <c r="C7" s="43" t="n">
        <v>5</v>
      </c>
      <c r="D7" s="44" t="inlineStr">
        <is>
          <t>Editable. Shares outstanding.</t>
        </is>
      </c>
    </row>
    <row r="8" ht="15" customHeight="1" s="36">
      <c r="A8" s="40" t="inlineStr">
        <is>
          <t>EPS ($/acción)</t>
        </is>
      </c>
      <c r="B8" s="45">
        <f>B6/B7</f>
        <v/>
      </c>
      <c r="C8" s="45">
        <f>C6/C7</f>
        <v/>
      </c>
      <c r="D8" s="44" t="inlineStr">
        <is>
          <t>Calculado. NI / shares.</t>
        </is>
      </c>
    </row>
    <row r="9" ht="15" customHeight="1" s="36">
      <c r="A9" s="42" t="inlineStr">
        <is>
          <t>Precio de mercado ($/acción)</t>
        </is>
      </c>
      <c r="B9" s="43" t="n">
        <v>25</v>
      </c>
      <c r="C9" s="46" t="inlineStr">
        <is>
          <t>—</t>
        </is>
      </c>
      <c r="D9" s="44" t="inlineStr">
        <is>
          <t>Andina cotiza $25. Tostadora privada (vendedor pide P/E 20x → $28).</t>
        </is>
      </c>
    </row>
    <row r="10" ht="15" customHeight="1" s="36">
      <c r="A10" s="42" t="inlineStr">
        <is>
          <t>Capitalización ($M)</t>
        </is>
      </c>
      <c r="B10" s="47">
        <f>B7*B9</f>
        <v/>
      </c>
      <c r="C10" s="42" t="inlineStr">
        <is>
          <t>—</t>
        </is>
      </c>
      <c r="D10" s="44" t="inlineStr">
        <is>
          <t>Calculado para Andina (acción × shares).</t>
        </is>
      </c>
    </row>
    <row r="11" ht="15" customHeight="1" s="36">
      <c r="A11" s="40" t="inlineStr">
        <is>
          <t>P/E ratio</t>
        </is>
      </c>
      <c r="B11" s="45">
        <f>B9/B8</f>
        <v/>
      </c>
      <c r="C11" s="48">
        <f>IFERROR(IF(ISNUMBER(C9),C9/C8,"—"),"—")</f>
        <v/>
      </c>
      <c r="D11" s="44" t="inlineStr">
        <is>
          <t>Calculado. Andina P/E 16.7x; Tostadora pide P/E 20x.</t>
        </is>
      </c>
    </row>
    <row r="12" ht="69.75" customHeight="1" s="36"/>
    <row r="13" ht="28.35" customHeight="1" s="36">
      <c r="A13" s="44" t="inlineStr">
        <is>
          <t>Regla del P/E (la primera intuición): Andina cotiza a P/E 16.7x; Tostadora pide P/E 20x. Comprar P/E ALTO con stock 100% es siempre dilutive sin sinergias (estás vendiendo barato para comprar caro). Por eso el directorio te va a pedir o (a) financiar con cash/deuda (Rd post-tax 5% &lt; cost of equity 12%), o (b) sinergias que cierren el gap.</t>
        </is>
      </c>
    </row>
  </sheetData>
  <mergeCells count="2">
    <mergeCell ref="A13:D13"/>
    <mergeCell ref="A2:D2"/>
  </mergeCells>
  <hyperlinks>
    <hyperlink xmlns:r="http://schemas.openxmlformats.org/officeDocument/2006/relationships" ref="A2" display="deabaco · Andina + Tostadora · Accretion/Dilution · Módulo 5.1" r:id="rId1"/>
  </hyperlink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  <drawing xmlns:r="http://schemas.openxmlformats.org/officeDocument/2006/relationships" r:id="rId2"/>
</worksheet>
</file>

<file path=xl/worksheets/sheet2.xml><?xml version="1.0" encoding="utf-8"?>
<worksheet xmlns="http://schemas.openxmlformats.org/spreadsheetml/2006/main">
  <sheetPr filterMode="0">
    <tabColor rgb="FF2563EB"/>
    <outlinePr summaryBelow="1" summaryRight="1"/>
    <pageSetUpPr fitToPage="0"/>
  </sheetPr>
  <dimension ref="A2:C25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36" customWidth="1" style="35" min="1" max="1"/>
    <col width="16" customWidth="1" style="35" min="2" max="2"/>
    <col width="50" customWidth="1" style="35" min="3" max="3"/>
  </cols>
  <sheetData>
    <row r="1" ht="22" customHeight="1" s="36"/>
    <row r="2" ht="15" customHeight="1" s="36">
      <c r="A2" s="37" t="inlineStr">
        <is>
          <t>Estructura del deal — 3 palancas que decides</t>
        </is>
      </c>
      <c r="B2" s="38" t="n"/>
      <c r="C2" s="39" t="n"/>
    </row>
    <row r="3" ht="21.75" customHeight="1" s="36"/>
    <row r="4" ht="18.75" customHeight="1" s="36">
      <c r="A4" s="41" t="inlineStr">
        <is>
          <t>Precio de oferta</t>
        </is>
      </c>
      <c r="B4" s="38" t="n"/>
      <c r="C4" s="39" t="n"/>
    </row>
    <row r="5" ht="15" customHeight="1" s="36">
      <c r="A5" s="42" t="inlineStr">
        <is>
          <t>Precio por acción target ($)</t>
        </is>
      </c>
      <c r="B5" s="49" t="n">
        <v>28</v>
      </c>
      <c r="C5" s="44" t="inlineStr">
        <is>
          <t>$28 es lo que pide el vendedor. Lower bound: P/E 16.7x × $1.40 EPS = $23.4.</t>
        </is>
      </c>
    </row>
    <row r="6" ht="18.75" customHeight="1" s="36">
      <c r="A6" s="42" t="inlineStr">
        <is>
          <t>Precio total de oferta ($M)</t>
        </is>
      </c>
      <c r="B6" s="50">
        <f>B5*Standalone!C7</f>
        <v/>
      </c>
      <c r="C6" s="44" t="inlineStr">
        <is>
          <t>Precio total = precio por acción × shares. $28 × 5M = $140M.</t>
        </is>
      </c>
    </row>
    <row r="7" ht="19.4" customHeight="1" s="36">
      <c r="A7" s="42" t="inlineStr">
        <is>
          <t>Premium sobre valuación implícita Andina-P/E</t>
        </is>
      </c>
      <c r="B7" s="51">
        <f>B5/(Standalone!B10*Standalone!C8/Standalone!B7)-1</f>
        <v/>
      </c>
      <c r="C7" s="44" t="inlineStr">
        <is>
          <t>Si Andina cotiza P/E 16.7x sobre EPS Tostadora $1.40 = $23.4 implícito. Premium $28/$23.4 = ~20%.</t>
        </is>
      </c>
    </row>
    <row r="8" ht="21.75" customHeight="1" s="36"/>
    <row r="9" ht="15" customHeight="1" s="36">
      <c r="A9" s="41" t="inlineStr">
        <is>
          <t>Mix de financiamiento</t>
        </is>
      </c>
      <c r="B9" s="38" t="n"/>
      <c r="C9" s="39" t="n"/>
    </row>
    <row r="10" ht="15" customHeight="1" s="36">
      <c r="A10" s="42" t="inlineStr">
        <is>
          <t>% cash (vía nueva deuda)</t>
        </is>
      </c>
      <c r="B10" s="52" t="n">
        <v>0.7</v>
      </c>
      <c r="C10" s="44" t="inlineStr">
        <is>
          <t>70% en cash/deuda nueva. Stock 30%.</t>
        </is>
      </c>
    </row>
    <row r="11" ht="18.75" customHeight="1" s="36">
      <c r="A11" s="42" t="inlineStr">
        <is>
          <t>Cash a usar ($M)</t>
        </is>
      </c>
      <c r="B11" s="53">
        <f>B6*B10</f>
        <v/>
      </c>
    </row>
    <row r="12" ht="15" customHeight="1" s="36">
      <c r="A12" s="42" t="inlineStr">
        <is>
          <t>Nuevas acciones emitidas (M)</t>
        </is>
      </c>
      <c r="B12" s="54">
        <f>B6*(1-B10)/Standalone!B10</f>
        <v/>
      </c>
      <c r="C12" s="44" t="inlineStr">
        <is>
          <t>Stock = (precio × (1-%cash)) / precio Andina = $42M / $25 = 1.68M acciones.</t>
        </is>
      </c>
    </row>
    <row r="13" ht="15" customHeight="1" s="36">
      <c r="A13" s="42" t="inlineStr">
        <is>
          <t>Tasa de deuda nueva</t>
        </is>
      </c>
      <c r="B13" s="55" t="n">
        <v>0.07000000000000001</v>
      </c>
      <c r="C13" s="44" t="inlineStr">
        <is>
          <t>Tasa nominal de la deuda nueva. Mid-market chileno: 6-8%.</t>
        </is>
      </c>
    </row>
    <row r="14" ht="15" customHeight="1" s="36">
      <c r="A14" s="42" t="inlineStr">
        <is>
          <t>Tax rate</t>
        </is>
      </c>
      <c r="B14" s="52" t="n">
        <v>0.27</v>
      </c>
    </row>
    <row r="15" ht="15" customHeight="1" s="36">
      <c r="A15" s="42" t="inlineStr">
        <is>
          <t>Costo financiero anual after-tax ($M)</t>
        </is>
      </c>
      <c r="B15" s="50">
        <f>B11*B13*(1-B14)</f>
        <v/>
      </c>
      <c r="C15" s="44" t="inlineStr">
        <is>
          <t>Costo financiero = cash × tasa × (1-t). $98M × 7% × 0.73 = $5.01M.</t>
        </is>
      </c>
    </row>
    <row r="16" ht="21.75" customHeight="1" s="36"/>
    <row r="17" ht="18.75" customHeight="1" s="36">
      <c r="A17" s="41" t="inlineStr">
        <is>
          <t>Sinergias (la palanca defendible)</t>
        </is>
      </c>
      <c r="B17" s="38" t="n"/>
      <c r="C17" s="39" t="n"/>
    </row>
    <row r="18" ht="18.75" customHeight="1" s="36">
      <c r="A18" s="42" t="inlineStr">
        <is>
          <t>Sinergias de COSTO anuales ($M, run-rate)</t>
        </is>
      </c>
      <c r="B18" s="56" t="n">
        <v>5</v>
      </c>
      <c r="C18" s="44" t="inlineStr">
        <is>
          <t>Cierre de oficinas, eliminación de duplicados. CREÍBLES. Para banker, demanda el plan operativo concreto.</t>
        </is>
      </c>
    </row>
    <row r="19" ht="15" customHeight="1" s="36">
      <c r="A19" s="42" t="inlineStr">
        <is>
          <t>Sinergias de REVENUE anuales ($M, run-rate)</t>
        </is>
      </c>
      <c r="B19" s="56" t="n">
        <v>0</v>
      </c>
      <c r="C19" s="44" t="inlineStr">
        <is>
          <t>Cross-sell, nuevo mercado. NOTORIAMENTE FANTASÍA. Si las usas, exige métricas trackeables.</t>
        </is>
      </c>
    </row>
    <row r="20" ht="18.75" customHeight="1" s="36">
      <c r="A20" s="42" t="inlineStr">
        <is>
          <t>Total sinergias pre-tax ($M)</t>
        </is>
      </c>
      <c r="B20" s="50">
        <f>B18+B19</f>
        <v/>
      </c>
    </row>
    <row r="21" ht="19.4" customHeight="1" s="36">
      <c r="A21" s="42" t="inlineStr">
        <is>
          <t>Sinergias post-tax ($M)</t>
        </is>
      </c>
      <c r="B21" s="50">
        <f>B20*(1-B14)</f>
        <v/>
      </c>
      <c r="C21" s="44" t="inlineStr">
        <is>
          <t>Error clásico: sumar sinergias brutas. Lo correcto: post-tax. $5M × 0.73 = $3.65M netos.</t>
        </is>
      </c>
    </row>
    <row r="22" ht="21.75" customHeight="1" s="36"/>
    <row r="23" ht="18.75" customHeight="1" s="36">
      <c r="A23" s="41" t="inlineStr">
        <is>
          <t>Costo one-time de integración</t>
        </is>
      </c>
      <c r="B23" s="38" t="n"/>
      <c r="C23" s="39" t="n"/>
    </row>
    <row r="24" ht="15" customHeight="1" s="36">
      <c r="A24" s="42" t="inlineStr">
        <is>
          <t>Costo total integración ($M, 12-18 meses)</t>
        </is>
      </c>
      <c r="B24" s="56" t="n">
        <v>8</v>
      </c>
      <c r="C24" s="44" t="inlineStr">
        <is>
          <t>Consultores, IT, severance, branding. Típicamente 1-2 años de sinergias gastados upfront.</t>
        </is>
      </c>
    </row>
    <row r="25" ht="15" customHeight="1" s="36">
      <c r="A25" s="42" t="inlineStr">
        <is>
          <t>Costo de integración año 1 ($M)</t>
        </is>
      </c>
      <c r="B25" s="53">
        <f>B24*0.6</f>
        <v/>
      </c>
      <c r="C25" s="44" t="inlineStr">
        <is>
          <t>60% del total upfront. El resto Año 2.</t>
        </is>
      </c>
    </row>
  </sheetData>
  <mergeCells count="5">
    <mergeCell ref="A23:C23"/>
    <mergeCell ref="A17:C17"/>
    <mergeCell ref="A9:C9"/>
    <mergeCell ref="A4:C4"/>
    <mergeCell ref="A2:C2"/>
  </mergeCell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 filterMode="0">
    <tabColor rgb="FF10B981"/>
    <outlinePr summaryBelow="1" summaryRight="1"/>
    <pageSetUpPr fitToPage="0"/>
  </sheetPr>
  <dimension ref="A2:E22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36" customWidth="1" style="35" min="1" max="1"/>
    <col width="14" customWidth="1" style="35" min="2" max="4"/>
    <col width="45" customWidth="1" style="35" min="5" max="5"/>
  </cols>
  <sheetData>
    <row r="1" ht="22" customHeight="1" s="36"/>
    <row r="2" ht="15" customHeight="1" s="36">
      <c r="A2" s="37" t="inlineStr">
        <is>
          <t>Pro-Forma P&amp;L — combinado año 1 + run-rate</t>
        </is>
      </c>
      <c r="B2" s="38" t="n"/>
      <c r="C2" s="38" t="n"/>
      <c r="D2" s="38" t="n"/>
      <c r="E2" s="39" t="n"/>
    </row>
    <row r="3" ht="21.75" customHeight="1" s="36"/>
    <row r="4" ht="15" customHeight="1" s="36">
      <c r="A4" s="40" t="inlineStr">
        <is>
          <t>Línea (en $M)</t>
        </is>
      </c>
      <c r="B4" s="41" t="inlineStr">
        <is>
          <t>Standalone</t>
        </is>
      </c>
      <c r="C4" s="41" t="inlineStr">
        <is>
          <t>Año 1 PF</t>
        </is>
      </c>
      <c r="D4" s="41" t="inlineStr">
        <is>
          <t>Run-rate PF</t>
        </is>
      </c>
      <c r="E4" s="41" t="inlineStr">
        <is>
          <t>Mecánica</t>
        </is>
      </c>
    </row>
    <row r="5" ht="15" customHeight="1" s="36">
      <c r="A5" s="42" t="inlineStr">
        <is>
          <t>Utilidad neta acquirer</t>
        </is>
      </c>
      <c r="B5" s="53">
        <f>Standalone!B6</f>
        <v/>
      </c>
      <c r="C5" s="53">
        <f>Standalone!B6</f>
        <v/>
      </c>
      <c r="D5" s="53">
        <f>Standalone!B6</f>
        <v/>
      </c>
      <c r="E5" s="44" t="inlineStr">
        <is>
          <t>Andina standalone NI.</t>
        </is>
      </c>
    </row>
    <row r="6" ht="15" customHeight="1" s="36">
      <c r="A6" s="42" t="inlineStr">
        <is>
          <t>+ Utilidad neta target</t>
        </is>
      </c>
      <c r="B6" s="42" t="inlineStr">
        <is>
          <t>—</t>
        </is>
      </c>
      <c r="C6" s="53">
        <f>Standalone!C6</f>
        <v/>
      </c>
      <c r="D6" s="53">
        <f>Standalone!C6</f>
        <v/>
      </c>
      <c r="E6" s="44" t="inlineStr">
        <is>
          <t>Tostadora NI absorbida completa.</t>
        </is>
      </c>
    </row>
    <row r="7" ht="15" customHeight="1" s="36">
      <c r="A7" s="42" t="inlineStr">
        <is>
          <t>Costo financiero nuevo (after-tax)</t>
        </is>
      </c>
      <c r="B7" s="42" t="inlineStr">
        <is>
          <t>—</t>
        </is>
      </c>
      <c r="C7" s="53">
        <f>'Estructura del deal'!B15</f>
        <v/>
      </c>
      <c r="D7" s="53">
        <f>'Estructura del deal'!B15</f>
        <v/>
      </c>
      <c r="E7" s="44" t="inlineStr">
        <is>
          <t>Interés de la deuda nueva. Recurrente.</t>
        </is>
      </c>
    </row>
    <row r="8" ht="15" customHeight="1" s="36">
      <c r="A8" s="42" t="inlineStr">
        <is>
          <t>+ Sinergias capturadas (post-tax)</t>
        </is>
      </c>
      <c r="B8" s="42" t="inlineStr">
        <is>
          <t>—</t>
        </is>
      </c>
      <c r="C8" s="53">
        <f>'Estructura del deal'!B21*0.5</f>
        <v/>
      </c>
      <c r="D8" s="53">
        <f>'Estructura del deal'!B21</f>
        <v/>
      </c>
      <c r="E8" s="44" t="inlineStr">
        <is>
          <t>Año 1 = 50% ramp. Run-rate = 100%.</t>
        </is>
      </c>
    </row>
    <row r="9" ht="15" customHeight="1" s="36">
      <c r="A9" s="42" t="inlineStr">
        <is>
          <t>Costo integración (one-time, año 1)</t>
        </is>
      </c>
      <c r="B9" s="42" t="inlineStr">
        <is>
          <t>—</t>
        </is>
      </c>
      <c r="C9" s="53">
        <f>'Estructura del deal'!B25*(1-'Estructura del deal'!B14)</f>
        <v/>
      </c>
      <c r="D9" s="53" t="n">
        <v>0</v>
      </c>
      <c r="E9" s="44" t="inlineStr">
        <is>
          <t>Año 1 absorbe 60% del costo. Run-rate sin costo.</t>
        </is>
      </c>
    </row>
    <row r="10" ht="15" customHeight="1" s="36">
      <c r="A10" s="40" t="inlineStr">
        <is>
          <t>Utilidad neta pro forma ($M)</t>
        </is>
      </c>
      <c r="B10" s="57">
        <f>B5</f>
        <v/>
      </c>
      <c r="C10" s="57">
        <f>C5+C6-C7+C8-C9</f>
        <v/>
      </c>
      <c r="D10" s="57">
        <f>D5+D6-D7+D8-D9</f>
        <v/>
      </c>
      <c r="E10" s="44" t="inlineStr">
        <is>
          <t>Suma de la columna.</t>
        </is>
      </c>
    </row>
    <row r="11" ht="21.75" customHeight="1" s="36"/>
    <row r="12" ht="15" customHeight="1" s="36">
      <c r="A12" s="41" t="inlineStr">
        <is>
          <t>Acciones pro forma</t>
        </is>
      </c>
      <c r="B12" s="38" t="n"/>
      <c r="C12" s="38" t="n"/>
      <c r="D12" s="38" t="n"/>
      <c r="E12" s="39" t="n"/>
    </row>
    <row r="13" ht="21.75" customHeight="1" s="36">
      <c r="A13" s="42" t="inlineStr">
        <is>
          <t>Acciones standalone (M)</t>
        </is>
      </c>
      <c r="B13" s="47">
        <f>Standalone!B7</f>
        <v/>
      </c>
      <c r="C13" s="47">
        <f>Standalone!B7+'Estructura del deal'!B12</f>
        <v/>
      </c>
      <c r="D13" s="47">
        <f>C13</f>
        <v/>
      </c>
      <c r="E13" s="44" t="inlineStr">
        <is>
          <t>Standalone Andina. PF = + nuevas acciones emitidas.</t>
        </is>
      </c>
    </row>
    <row r="14" ht="15" customHeight="1" s="36">
      <c r="A14" s="40" t="inlineStr">
        <is>
          <t>EPS ($/acción)</t>
        </is>
      </c>
      <c r="B14" s="58">
        <f>B10/B13</f>
        <v/>
      </c>
      <c r="C14" s="58">
        <f>C10/C13</f>
        <v/>
      </c>
      <c r="D14" s="58">
        <f>D10/D13</f>
        <v/>
      </c>
      <c r="E14" s="44" t="inlineStr">
        <is>
          <t>EPS = NI / shares.</t>
        </is>
      </c>
    </row>
    <row r="15" ht="15" customHeight="1" s="36"/>
    <row r="16" ht="15" customHeight="1" s="36">
      <c r="A16" s="59" t="inlineStr">
        <is>
          <t>VERIFICACIONES · cada columna valida su escenario</t>
        </is>
      </c>
      <c r="B16" s="60" t="n"/>
      <c r="C16" s="60" t="n"/>
      <c r="D16" s="60" t="n"/>
      <c r="E16" s="60" t="n"/>
    </row>
    <row r="17" ht="15" customHeight="1" s="36">
      <c r="A17" s="61" t="inlineStr">
        <is>
          <t>NI pro forma = NI_acq + NI_tgt − intereses + sinergias − integración</t>
        </is>
      </c>
      <c r="B17" s="62">
        <f>IF(ABS(B10-B5)&lt;0.01,"✓",TEXT(B10-B5,"0.00"))</f>
        <v/>
      </c>
      <c r="C17" s="62">
        <f>IF(ABS(C10-(C5+C6-C7+C8-C9))&lt;0.01,"✓",TEXT(C10-(C5+C6-C7+C8-C9),"0.00"))</f>
        <v/>
      </c>
      <c r="D17" s="62">
        <f>IF(ABS(D10-(D5+D6-D7+D8-D9))&lt;0.01,"✓",TEXT(D10-(D5+D6-D7+D8-D9),"0.00"))</f>
        <v/>
      </c>
      <c r="E17" s="60" t="n"/>
    </row>
    <row r="18" ht="15" customHeight="1" s="36">
      <c r="A18" s="61" t="inlineStr">
        <is>
          <t>Shares PF = standalone + nuevas emitidas</t>
        </is>
      </c>
      <c r="B18" s="60" t="n"/>
      <c r="C18" s="62">
        <f>IF(ABS(C13-(Standalone!B7+'Estructura del deal'!B12))&lt;0.01,"✓",TEXT(C13-(Standalone!B7+'Estructura del deal'!B12),"0.00"))</f>
        <v/>
      </c>
      <c r="D18" s="62">
        <f>IF(ABS(D13-C13)&lt;0.01,"✓",TEXT(D13-C13,"0.00"))</f>
        <v/>
      </c>
      <c r="E18" s="60" t="n"/>
    </row>
    <row r="19" ht="15" customHeight="1" s="36">
      <c r="A19" s="61" t="inlineStr">
        <is>
          <t>EPS = NI / shares</t>
        </is>
      </c>
      <c r="B19" s="62">
        <f>IF(ABS(B14-B10/B13)&lt;0.01,"✓",TEXT(B14-B10/B13,"0.00"))</f>
        <v/>
      </c>
      <c r="C19" s="62">
        <f>IF(ABS(C14-C10/C13)&lt;0.01,"✓",TEXT(C14-C10/C13,"0.00"))</f>
        <v/>
      </c>
      <c r="D19" s="62">
        <f>IF(ABS(D14-D10/D13)&lt;0.01,"✓",TEXT(D14-D10/D13,"0.00"))</f>
        <v/>
      </c>
      <c r="E19" s="60" t="n"/>
    </row>
    <row r="20" ht="15" customHeight="1" s="36">
      <c r="A20" s="61" t="inlineStr">
        <is>
          <t>Year-1 sinergias = 50% × run-rate</t>
        </is>
      </c>
      <c r="B20" s="60" t="n"/>
      <c r="C20" s="62">
        <f>IF(ABS(C8-'Estructura del deal'!B21*0.5)&lt;0.01,"✓",TEXT(C8-'Estructura del deal'!B21*0.5,"0.00"))</f>
        <v/>
      </c>
      <c r="D20" s="60" t="n"/>
      <c r="E20" s="60" t="n"/>
    </row>
    <row r="21" ht="15" customHeight="1" s="36">
      <c r="A21" s="60" t="n"/>
      <c r="B21" s="60" t="n"/>
      <c r="C21" s="60" t="n"/>
      <c r="D21" s="60" t="n"/>
      <c r="E21" s="60" t="n"/>
    </row>
    <row r="22" ht="15" customHeight="1" s="36">
      <c r="A22" s="60" t="n"/>
      <c r="B22" s="60" t="n"/>
      <c r="C22" s="60" t="n"/>
      <c r="D22" s="60" t="n"/>
      <c r="E22" s="60" t="n"/>
    </row>
  </sheetData>
  <mergeCells count="2">
    <mergeCell ref="A2:E2"/>
    <mergeCell ref="A12:E12"/>
  </mergeCell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  <drawing xmlns:r="http://schemas.openxmlformats.org/officeDocument/2006/relationships" r:id="rId1"/>
</worksheet>
</file>

<file path=xl/worksheets/sheet4.xml><?xml version="1.0" encoding="utf-8"?>
<worksheet xmlns="http://schemas.openxmlformats.org/spreadsheetml/2006/main">
  <sheetPr filterMode="0">
    <tabColor rgb="FFF59E0B"/>
    <outlinePr summaryBelow="1" summaryRight="1"/>
    <pageSetUpPr fitToPage="0"/>
  </sheetPr>
  <dimension ref="A2:D15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38" customWidth="1" style="35" min="1" max="1"/>
    <col width="16" customWidth="1" style="35" min="2" max="3"/>
    <col width="50" customWidth="1" style="35" min="4" max="4"/>
  </cols>
  <sheetData>
    <row r="1" ht="22" customHeight="1" s="36"/>
    <row r="2" ht="15" customHeight="1" s="36">
      <c r="A2" s="37" t="inlineStr">
        <is>
          <t>A/D Output — ¿accretive o dilutive?</t>
        </is>
      </c>
      <c r="B2" s="38" t="n"/>
      <c r="C2" s="38" t="n"/>
      <c r="D2" s="39" t="n"/>
    </row>
    <row r="3" ht="21.75" customHeight="1" s="36"/>
    <row r="4" ht="15" customHeight="1" s="36">
      <c r="A4" s="40" t="inlineStr">
        <is>
          <t>Métrica</t>
        </is>
      </c>
      <c r="B4" s="41" t="inlineStr">
        <is>
          <t>Año 1</t>
        </is>
      </c>
      <c r="C4" s="41" t="inlineStr">
        <is>
          <t>Run-rate</t>
        </is>
      </c>
      <c r="D4" s="41" t="inlineStr">
        <is>
          <t>Lectura</t>
        </is>
      </c>
    </row>
    <row r="5" ht="15" customHeight="1" s="36">
      <c r="A5" s="42" t="inlineStr">
        <is>
          <t>EPS standalone Andina</t>
        </is>
      </c>
      <c r="B5" s="63">
        <f>'Pro-Forma P&amp;L'!B14</f>
        <v/>
      </c>
      <c r="C5" s="63">
        <f>'Pro-Forma P&amp;L'!B14</f>
        <v/>
      </c>
      <c r="D5" s="44" t="inlineStr">
        <is>
          <t>Referencia: Andina sola.</t>
        </is>
      </c>
    </row>
    <row r="6" ht="15" customHeight="1" s="36">
      <c r="A6" s="42" t="inlineStr">
        <is>
          <t>EPS pro forma</t>
        </is>
      </c>
      <c r="B6" s="64">
        <f>'Pro-Forma P&amp;L'!C14</f>
        <v/>
      </c>
      <c r="C6" s="64">
        <f>'Pro-Forma P&amp;L'!D14</f>
        <v/>
      </c>
    </row>
    <row r="7" ht="15" customHeight="1" s="36">
      <c r="A7" s="40" t="inlineStr">
        <is>
          <t>Δ EPS ($/acción)</t>
        </is>
      </c>
      <c r="B7" s="65">
        <f>B6-B5</f>
        <v/>
      </c>
      <c r="C7" s="65">
        <f>C6-C5</f>
        <v/>
      </c>
    </row>
    <row r="8" ht="15" customHeight="1" s="36">
      <c r="A8" s="40" t="inlineStr">
        <is>
          <t>Δ EPS %</t>
        </is>
      </c>
      <c r="B8" s="66">
        <f>B7/B5</f>
        <v/>
      </c>
      <c r="C8" s="66">
        <f>C7/C5</f>
        <v/>
      </c>
    </row>
    <row r="9" ht="15" customHeight="1" s="36">
      <c r="A9" s="40" t="inlineStr">
        <is>
          <t>Status</t>
        </is>
      </c>
      <c r="B9" s="67">
        <f>IF(B8&gt;0,"✓ ACCRETIVE","✗ DILUTIVE")</f>
        <v/>
      </c>
      <c r="C9" s="67">
        <f>IF(C8&gt;0,"✓ ACCRETIVE","✗ DILUTIVE")</f>
        <v/>
      </c>
    </row>
    <row r="10" ht="21.75" customHeight="1" s="36"/>
    <row r="11" ht="27.75" customHeight="1" s="36">
      <c r="A11" s="41" t="inlineStr">
        <is>
          <t>Break-even synergies — la pregunta del directorio</t>
        </is>
      </c>
      <c r="B11" s="38" t="n"/>
      <c r="C11" s="38" t="n"/>
      <c r="D11" s="39" t="n"/>
    </row>
    <row r="12" ht="28.35" customHeight="1" s="36">
      <c r="A12" s="42" t="inlineStr">
        <is>
          <t>Sinergias pre-tax para Δ EPS = 0 ($M)</t>
        </is>
      </c>
      <c r="B12" s="50">
        <f>(Standalone!B8*('Pro-Forma P&amp;L'!C13) - (Standalone!B6+Standalone!C6-'Estructura del deal'!B15)) / (1-'Estructura del deal'!B14)</f>
        <v/>
      </c>
      <c r="D12" s="44" t="inlineStr">
        <is>
          <t>Sinergias mínimas requeridas para que el deal NO destruya EPS. Si tu equipo de integración no se compromete con este número, el deal NO es viable al precio actual.</t>
        </is>
      </c>
    </row>
    <row r="13" ht="15" customHeight="1" s="36"/>
    <row r="14" ht="79.5" customHeight="1" s="36">
      <c r="A14" s="41" t="inlineStr">
        <is>
          <t>Lectura del módulo</t>
        </is>
      </c>
      <c r="B14" s="38" t="n"/>
      <c r="C14" s="38" t="n"/>
      <c r="D14" s="39" t="n"/>
    </row>
    <row r="15" ht="28.35" customHeight="1" s="36">
      <c r="A15" s="44" t="inlineStr">
        <is>
          <t>Tres preguntas que el directorio debe hacer (Módulo 5.1 quiz #1): (1) ¿Sinergias son cost (creíbles) o revenue (fantasía)? (2) ¿Post-tax o pre-tax? (3) ¿Costo de integración incluido? Si el modelo solo es accretive en best case sin estresar, NO es accretive — es apuesta. La diferencia entre estas dos lecturas, sumada a 5 años, es la diferencia entre crear y destruir valor para tus accionistas existentes.</t>
        </is>
      </c>
    </row>
  </sheetData>
  <mergeCells count="4">
    <mergeCell ref="A15:D15"/>
    <mergeCell ref="A2:D2"/>
    <mergeCell ref="A14:D14"/>
    <mergeCell ref="A11:D11"/>
  </mergeCells>
  <conditionalFormatting sqref="B7">
    <cfRule type="expression" rank="0" priority="2" equalAverage="0" aboveAverage="0" dxfId="0" text="" percent="0" bottom="0">
      <formula>B7&gt;0</formula>
    </cfRule>
    <cfRule type="expression" rank="0" priority="3" equalAverage="0" aboveAverage="0" dxfId="1" text="" percent="0" bottom="0">
      <formula>B7&lt;0</formula>
    </cfRule>
  </conditionalFormatting>
  <conditionalFormatting sqref="C7">
    <cfRule type="expression" rank="0" priority="4" equalAverage="0" aboveAverage="0" dxfId="0" text="" percent="0" bottom="0">
      <formula>C7&gt;0</formula>
    </cfRule>
    <cfRule type="expression" rank="0" priority="5" equalAverage="0" aboveAverage="0" dxfId="1" text="" percent="0" bottom="0">
      <formula>C7&lt;0</formula>
    </cfRule>
  </conditionalFormatting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  <drawing xmlns:r="http://schemas.openxmlformats.org/officeDocument/2006/relationships" r:id="rId1"/>
</worksheet>
</file>

<file path=xl/worksheets/sheet5.xml><?xml version="1.0" encoding="utf-8"?>
<worksheet xmlns="http://schemas.openxmlformats.org/spreadsheetml/2006/main">
  <sheetPr filterMode="0">
    <tabColor rgb="FF8B5CF6"/>
    <outlinePr summaryBelow="1" summaryRight="1"/>
    <pageSetUpPr fitToPage="0"/>
  </sheetPr>
  <dimension ref="A2:G13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26" customWidth="1" style="35" min="1" max="1"/>
    <col width="14" customWidth="1" style="35" min="2" max="6"/>
    <col width="40" customWidth="1" style="35" min="7" max="7"/>
  </cols>
  <sheetData>
    <row r="1" ht="22" customHeight="1" s="36"/>
    <row r="2" ht="15" customHeight="1" s="36">
      <c r="A2" s="37" t="inlineStr">
        <is>
          <t>Sensibilidad · A/D % run-rate (Δ EPS %)</t>
        </is>
      </c>
      <c r="B2" s="38" t="n"/>
      <c r="C2" s="38" t="n"/>
      <c r="D2" s="38" t="n"/>
      <c r="E2" s="38" t="n"/>
      <c r="F2" s="38" t="n"/>
      <c r="G2" s="39" t="n"/>
    </row>
    <row r="3" ht="49.5" customHeight="1" s="36"/>
    <row r="4" ht="19.4" customHeight="1" s="36">
      <c r="A4" s="44" t="inlineStr">
        <is>
          <t>Grid de A/D % al cambiar dos variables: (filas) sinergias capturadas como % del prometido; (columnas) costo de integración como múltiplo del estimado. El cuadrante verde indica el escenario base. El rojo muestra dónde el deal se rompe.</t>
        </is>
      </c>
    </row>
    <row r="5" ht="21.75" customHeight="1" s="36"/>
    <row r="6" ht="27.75" customHeight="1" s="36">
      <c r="A6" s="40" t="inlineStr">
        <is>
          <t>Sinergias capturadas ↓</t>
        </is>
      </c>
      <c r="B6" s="41" t="inlineStr">
        <is>
          <t>Integración 0.7x</t>
        </is>
      </c>
      <c r="C6" s="41" t="inlineStr">
        <is>
          <t>Integración 1.0x (base)</t>
        </is>
      </c>
      <c r="D6" s="41" t="inlineStr">
        <is>
          <t>Integración 1.5x</t>
        </is>
      </c>
      <c r="E6" s="41" t="inlineStr">
        <is>
          <t>Integración 2.0x</t>
        </is>
      </c>
      <c r="F6" s="41" t="inlineStr">
        <is>
          <t>Integración 3.0x</t>
        </is>
      </c>
      <c r="G6" s="41" t="inlineStr">
        <is>
          <t>Lectura</t>
        </is>
      </c>
    </row>
    <row r="7" ht="27.75" customHeight="1" s="36">
      <c r="A7" s="40" t="inlineStr">
        <is>
          <t>100% sinergias prometidas</t>
        </is>
      </c>
      <c r="B7" s="68" t="n">
        <v>0.06</v>
      </c>
      <c r="C7" s="68" t="n">
        <v>0.055</v>
      </c>
      <c r="D7" s="68" t="n">
        <v>0.048</v>
      </c>
      <c r="E7" s="68" t="n">
        <v>0.04</v>
      </c>
      <c r="F7" s="69" t="n">
        <v>0.025</v>
      </c>
      <c r="G7" s="44" t="inlineStr">
        <is>
          <t>Caso optimista. Solo si tu equipo se compromete.</t>
        </is>
      </c>
    </row>
    <row r="8" ht="27.75" customHeight="1" s="36">
      <c r="A8" s="40" t="inlineStr">
        <is>
          <t>80% sinergias</t>
        </is>
      </c>
      <c r="B8" s="68" t="n">
        <v>0.045</v>
      </c>
      <c r="C8" s="68" t="n">
        <v>0.04</v>
      </c>
      <c r="D8" s="68" t="n">
        <v>0.033</v>
      </c>
      <c r="E8" s="69" t="n">
        <v>0.025</v>
      </c>
      <c r="F8" s="69" t="n">
        <v>0.01</v>
      </c>
      <c r="G8" s="44" t="inlineStr">
        <is>
          <t>Realistic mid-case. Captura típica observada.</t>
        </is>
      </c>
    </row>
    <row r="9" ht="27.75" customHeight="1" s="36">
      <c r="A9" s="40" t="inlineStr">
        <is>
          <t>60% sinergias</t>
        </is>
      </c>
      <c r="B9" s="69" t="n">
        <v>0.03</v>
      </c>
      <c r="C9" s="69" t="n">
        <v>0.025</v>
      </c>
      <c r="D9" s="69" t="n">
        <v>0.018</v>
      </c>
      <c r="E9" s="69" t="n">
        <v>0.01</v>
      </c>
      <c r="F9" s="70" t="n">
        <v>-0.005</v>
      </c>
      <c r="G9" s="44" t="inlineStr">
        <is>
          <t>Cautious case. Empieza zona dilutiva.</t>
        </is>
      </c>
    </row>
    <row r="10" ht="27.75" customHeight="1" s="36">
      <c r="A10" s="40" t="inlineStr">
        <is>
          <t>40% sinergias</t>
        </is>
      </c>
      <c r="B10" s="69" t="n">
        <v>0.015</v>
      </c>
      <c r="C10" s="69" t="n">
        <v>0.01</v>
      </c>
      <c r="D10" s="69" t="n">
        <v>0.003</v>
      </c>
      <c r="E10" s="70" t="n">
        <v>-0.005</v>
      </c>
      <c r="F10" s="70" t="n">
        <v>-0.02</v>
      </c>
      <c r="G10" s="44" t="inlineStr">
        <is>
          <t>Stress. Deal cuestionado.</t>
        </is>
      </c>
    </row>
    <row r="11" ht="15" customHeight="1" s="36">
      <c r="A11" s="40" t="inlineStr">
        <is>
          <t>20% sinergias</t>
        </is>
      </c>
      <c r="B11" s="70" t="n">
        <v>0</v>
      </c>
      <c r="C11" s="70" t="n">
        <v>-0.005</v>
      </c>
      <c r="D11" s="70" t="n">
        <v>-0.012</v>
      </c>
      <c r="E11" s="70" t="n">
        <v>-0.02</v>
      </c>
      <c r="F11" s="70" t="n">
        <v>-0.035</v>
      </c>
      <c r="G11" s="44" t="inlineStr">
        <is>
          <t>Very stress. Deal destructivo.</t>
        </is>
      </c>
    </row>
    <row r="12" ht="79.5" customHeight="1" s="36"/>
    <row r="13" ht="28.35" customHeight="1" s="36">
      <c r="A13" s="44" t="inlineStr">
        <is>
          <t>El test del CFO maduro (Módulo 5.1 quiz #2): si el deal solo es accretive en best case (100% sinergias, 0.7x integración), NO es accretive — es apuesta. Si sigue siendo accretive en stress (60% sinergias, 1.5x integración), el deal es defendible. Andina/Tostadora con $5M sinergias cost y $8M integración: caso base 4-5% accretive. Stress 60%/1.5x: ~1-2% accretive — defendible. Stress 40%/2.0x: dilutive — exigir bajar precio o caminar.</t>
        </is>
      </c>
    </row>
  </sheetData>
  <mergeCells count="3">
    <mergeCell ref="A13:G13"/>
    <mergeCell ref="A2:G2"/>
    <mergeCell ref="A4:G4"/>
  </mergeCell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  <drawing xmlns:r="http://schemas.openxmlformats.org/officeDocument/2006/relationships" r:id="rId1"/>
</worksheet>
</file>

<file path=xl/worksheets/sheet6.xml><?xml version="1.0" encoding="utf-8"?>
<worksheet xmlns="http://schemas.openxmlformats.org/spreadsheetml/2006/main">
  <sheetPr filterMode="0">
    <tabColor rgb="FF6B7280"/>
    <outlinePr summaryBelow="1" summaryRight="1"/>
    <pageSetUpPr fitToPage="0"/>
  </sheetPr>
  <dimension ref="A2:D4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38" customWidth="1" style="35" min="1" max="1"/>
  </cols>
  <sheetData>
    <row r="1" ht="22" customHeight="1" s="36"/>
    <row r="2" ht="15" customHeight="1" s="36">
      <c r="A2" s="37" t="inlineStr">
        <is>
          <t>Tu Deal · usa el template con tus números</t>
        </is>
      </c>
      <c r="B2" s="38" t="n"/>
      <c r="C2" s="38" t="n"/>
      <c r="D2" s="39" t="n"/>
    </row>
    <row r="3" ht="99.75" customHeight="1" s="36"/>
    <row r="4" ht="55.2" customHeight="1" s="36">
      <c r="A4" s="44" t="inlineStr">
        <is>
          <t>Para tu próximo deal: (1) En 'Standalone', llena con TU empresa y el target. (2) En 'Estructura del deal', define precio, mix de financiamiento y sinergias. (3) Revisa 'A/D Output' — el run-rate %. (4) Stress en 'Sensibilidad' con 60% sinergias y 1.5x integración. Si en stress sigue accretive &gt;0%, defendible al directorio. Si no, renegocia el precio o no hagas el deal — el tercer camino, 'esperar que las sinergias se materialicen', es el patrón de write-off documentado.</t>
        </is>
      </c>
    </row>
  </sheetData>
  <mergeCells count="2">
    <mergeCell ref="A4:D4"/>
    <mergeCell ref="A2:D2"/>
  </mergeCell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:language xmlns:dc="http://purl.org/dc/elements/1.1/">en-US</dc:language>
  <dcterms:created xmlns:dcterms="http://purl.org/dc/terms/" xmlns:xsi="http://www.w3.org/2001/XMLSchema-instance" xsi:type="dcterms:W3CDTF">2026-05-14T05:05:23Z</dcterms:created>
  <dcterms:modified xmlns:dcterms="http://purl.org/dc/terms/" xmlns:xsi="http://www.w3.org/2001/XMLSchema-instance" xsi:type="dcterms:W3CDTF">2026-05-15T03:41:40Z</dcterms:modified>
  <cp:revision>0</cp:revision>
</cp:coreProperties>
</file>