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rawings/drawing1.xml" ContentType="application/vnd.openxmlformats-officedocument.drawing+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0" autoFilterDateGrouping="1"/>
  </bookViews>
  <sheets>
    <sheet xmlns:r="http://schemas.openxmlformats.org/officeDocument/2006/relationships" name="About FinanceCFO" sheetId="1" state="visible" r:id="rId1"/>
    <sheet xmlns:r="http://schemas.openxmlformats.org/officeDocument/2006/relationships" name="Cover" sheetId="2" state="visible" r:id="rId2"/>
    <sheet xmlns:r="http://schemas.openxmlformats.org/officeDocument/2006/relationships" name="Settings" sheetId="3" state="visible" r:id="rId3"/>
    <sheet xmlns:r="http://schemas.openxmlformats.org/officeDocument/2006/relationships" name="Inputs — SKU" sheetId="4" state="visible" r:id="rId4"/>
    <sheet xmlns:r="http://schemas.openxmlformats.org/officeDocument/2006/relationships" name="Inputs — FX &amp; Adj." sheetId="5" state="visible" r:id="rId5"/>
    <sheet xmlns:r="http://schemas.openxmlformats.org/officeDocument/2006/relationships" name="PVM Calc" sheetId="6" state="visible" r:id="rId6"/>
    <sheet xmlns:r="http://schemas.openxmlformats.org/officeDocument/2006/relationships" name="FX Calc" sheetId="7" state="visible" r:id="rId7"/>
    <sheet xmlns:r="http://schemas.openxmlformats.org/officeDocument/2006/relationships" name="Rate-Efficiency" sheetId="8" state="visible" r:id="rId8"/>
    <sheet xmlns:r="http://schemas.openxmlformats.org/officeDocument/2006/relationships" name="Bridge — Revenue" sheetId="9" state="visible" r:id="rId9"/>
    <sheet xmlns:r="http://schemas.openxmlformats.org/officeDocument/2006/relationships" name="Bridge — GP" sheetId="10" state="visible" r:id="rId10"/>
    <sheet xmlns:r="http://schemas.openxmlformats.org/officeDocument/2006/relationships" name="Bridge — EBITDA" sheetId="11" state="visible" r:id="rId11"/>
    <sheet xmlns:r="http://schemas.openxmlformats.org/officeDocument/2006/relationships" name="GM Bridge" sheetId="12" state="visible" r:id="rId12"/>
    <sheet xmlns:r="http://schemas.openxmlformats.org/officeDocument/2006/relationships" name="Driver View" sheetId="13" state="visible" r:id="rId13"/>
    <sheet xmlns:r="http://schemas.openxmlformats.org/officeDocument/2006/relationships" name="Variance Policy" sheetId="14" state="visible" r:id="rId14"/>
    <sheet xmlns:r="http://schemas.openxmlformats.org/officeDocument/2006/relationships" name="AI &amp; DAX Reference" sheetId="15" state="visible" r:id="rId15"/>
  </sheets>
  <definedNames>
    <definedName name="ADJ_AMOUNT" hidden="0" function="0" vbProcedure="0">'Inputs — FX &amp; Adj.'!$E$15:$E$18</definedName>
    <definedName name="ADJ_BRIDGE" hidden="0" function="0" vbProcedure="0">'Inputs — FX &amp; Adj.'!$H$15:$H$18</definedName>
    <definedName name="ADJ_GM_PCT" hidden="0" function="0" vbProcedure="0">'Inputs — FX &amp; Adj.'!$F$15:$F$18</definedName>
    <definedName name="ADJ_PERIOD" hidden="0" function="0" vbProcedure="0">'Inputs — FX &amp; Adj.'!$D$15:$D$18</definedName>
    <definedName name="ADJ_TYPE" hidden="0" function="0" vbProcedure="0">'Inputs — FX &amp; Adj.'!$C$15:$C$18</definedName>
    <definedName name="CONVENTION" hidden="0" function="0" vbProcedure="0">Settings!$C$6</definedName>
    <definedName name="FX_AVG_0" hidden="0" function="0" vbProcedure="0">'Inputs — FX &amp; Adj.'!$C$6:$C$9</definedName>
    <definedName name="FX_AVG_1" hidden="0" function="0" vbProcedure="0">'Inputs — FX &amp; Adj.'!$E$6:$E$9</definedName>
    <definedName name="FX_CCY" hidden="0" function="0" vbProcedure="0">'Inputs — FX &amp; Adj.'!$B$6:$B$9</definedName>
    <definedName name="FX_CONST" hidden="0" function="0" vbProcedure="0">'Inputs — FX &amp; Adj.'!$G$6:$G$9</definedName>
    <definedName name="MATERIALITY" hidden="0" function="0" vbProcedure="0">Settings!$C$10</definedName>
    <definedName name="MIX_VAR" hidden="0" function="0" vbProcedure="0">'PVM Calc'!$C$13</definedName>
    <definedName name="PRICE_VAR" hidden="0" function="0" vbProcedure="0">'PVM Calc'!$C$12</definedName>
    <definedName name="REPORTING_CCY" hidden="0" function="0" vbProcedure="0">Settings!$C$12</definedName>
    <definedName name="SKU_C0" hidden="0" function="0" vbProcedure="0">'Inputs — SKU'!$L$6:$L$17</definedName>
    <definedName name="SKU_C1" hidden="0" function="0" vbProcedure="0">'Inputs — SKU'!$M$6:$M$17</definedName>
    <definedName name="SKU_GP0" hidden="0" function="0" vbProcedure="0">'Inputs — SKU'!$P$6:$P$17</definedName>
    <definedName name="SKU_GP1" hidden="0" function="0" vbProcedure="0">'Inputs — SKU'!$Q$6:$Q$17</definedName>
    <definedName name="SKU_P0" hidden="0" function="0" vbProcedure="0">'Inputs — SKU'!$J$6:$J$17</definedName>
    <definedName name="SKU_P1" hidden="0" function="0" vbProcedure="0">'Inputs — SKU'!$K$6:$K$17</definedName>
    <definedName name="SKU_Q0" hidden="0" function="0" vbProcedure="0">'Inputs — SKU'!$H$6:$H$17</definedName>
    <definedName name="SKU_Q1" hidden="0" function="0" vbProcedure="0">'Inputs — SKU'!$I$6:$I$17</definedName>
    <definedName name="SKU_REV0" hidden="0" function="0" vbProcedure="0">'Inputs — SKU'!$N$6:$N$17</definedName>
    <definedName name="SKU_REV1" hidden="0" function="0" vbProcedure="0">'Inputs — SKU'!$O$6:$O$17</definedName>
    <definedName name="VOL_VAR" hidden="0" function="0" vbProcedure="0">'PVM Calc'!$C$11</definedName>
  </definedNames>
  <calcPr calcId="124519" fullCalcOnLoad="1" refMode="A1" iterate="0" iterateCount="100" iterateDelta="0.0001"/>
</workbook>
</file>

<file path=xl/styles.xml><?xml version="1.0" encoding="utf-8"?>
<styleSheet xmlns="http://schemas.openxmlformats.org/spreadsheetml/2006/main">
  <numFmts count="5">
    <numFmt numFmtId="164" formatCode="0.0%;\(0.0%\);\-"/>
    <numFmt numFmtId="165" formatCode="#,##0;\(#,##0\);\-"/>
    <numFmt numFmtId="166" formatCode="\$#,##0;&quot;($&quot;#,##0\);\-"/>
    <numFmt numFmtId="167" formatCode="\$#,##0.00;&quot;($&quot;#,##0.00\);\-"/>
    <numFmt numFmtId="168" formatCode="0&quot; bps&quot;;\(0&quot; bps)&quot;;\-"/>
  </numFmts>
  <fonts count="41">
    <font>
      <name val="Calibri"/>
      <charset val="1"/>
      <family val="2"/>
      <color theme="1"/>
      <sz val="11"/>
    </font>
    <font>
      <name val="Arial"/>
      <family val="0"/>
      <sz val="10"/>
    </font>
    <font>
      <name val="Arial"/>
      <family val="0"/>
      <sz val="10"/>
    </font>
    <font>
      <name val="Arial"/>
      <family val="0"/>
      <sz val="10"/>
    </font>
    <font>
      <name val="Calibri"/>
      <charset val="1"/>
      <family val="0"/>
      <b val="1"/>
      <color rgb="FF1F2937"/>
      <sz val="24"/>
    </font>
    <font>
      <name val="Calibri"/>
      <charset val="1"/>
      <family val="0"/>
      <i val="1"/>
      <color rgb="FF374151"/>
      <sz val="12"/>
    </font>
    <font>
      <name val="Calibri"/>
      <charset val="1"/>
      <family val="0"/>
      <b val="1"/>
      <color rgb="FF000000"/>
      <sz val="10"/>
    </font>
    <font>
      <name val="Calibri"/>
      <charset val="1"/>
      <family val="0"/>
      <color rgb="FF000000"/>
      <sz val="10"/>
    </font>
    <font>
      <name val="Calibri"/>
      <charset val="1"/>
      <family val="0"/>
      <b val="1"/>
      <color rgb="FF1F2937"/>
      <sz val="14"/>
    </font>
    <font>
      <name val="Calibri"/>
      <charset val="1"/>
      <family val="0"/>
      <b val="1"/>
      <color rgb="FF374151"/>
      <sz val="10"/>
    </font>
    <font>
      <name val="Calibri"/>
      <charset val="1"/>
      <family val="0"/>
      <b val="1"/>
      <color rgb="FF1F2937"/>
      <sz val="18"/>
    </font>
    <font>
      <name val="Calibri"/>
      <charset val="1"/>
      <family val="0"/>
      <i val="1"/>
      <color rgb="FF374151"/>
      <sz val="10"/>
    </font>
    <font>
      <name val="Calibri"/>
      <charset val="1"/>
      <family val="0"/>
      <b val="1"/>
      <color rgb="FF1F2937"/>
      <sz val="11"/>
    </font>
    <font>
      <name val="Calibri"/>
      <charset val="1"/>
      <family val="0"/>
      <b val="1"/>
      <color rgb="FF0000FF"/>
      <sz val="10"/>
    </font>
    <font>
      <name val="Calibri"/>
      <charset val="1"/>
      <family val="0"/>
      <i val="1"/>
      <color rgb="FF374151"/>
      <sz val="9"/>
    </font>
    <font>
      <name val="Calibri"/>
      <charset val="1"/>
      <family val="0"/>
      <color rgb="FF0000FF"/>
      <sz val="10"/>
    </font>
    <font>
      <name val="Calibri"/>
      <charset val="1"/>
      <family val="0"/>
      <b val="1"/>
      <color rgb="FFFFFFFF"/>
      <sz val="10"/>
    </font>
    <font>
      <name val="Calibri"/>
      <charset val="1"/>
      <family val="0"/>
      <i val="1"/>
      <color rgb="FF000000"/>
      <sz val="9"/>
    </font>
    <font>
      <name val="Calibri"/>
      <charset val="1"/>
      <family val="0"/>
      <b val="1"/>
      <color rgb="FF1F2937"/>
      <sz val="12"/>
    </font>
    <font>
      <name val="Calibri"/>
      <charset val="1"/>
      <family val="0"/>
      <color rgb="FF008000"/>
      <sz val="10"/>
    </font>
    <font>
      <name val="Calibri"/>
      <charset val="1"/>
      <family val="0"/>
      <b val="1"/>
      <color rgb="FF2563EB"/>
      <sz val="10"/>
    </font>
    <font>
      <name val="Calibri"/>
      <charset val="1"/>
      <family val="0"/>
      <i val="1"/>
      <color rgb="FF2563EB"/>
      <sz val="9"/>
    </font>
    <font>
      <name val="Calibri"/>
      <charset val="1"/>
      <family val="0"/>
      <b val="1"/>
      <i val="1"/>
      <color rgb="FF000000"/>
      <sz val="10"/>
    </font>
    <font>
      <name val="Calibri"/>
      <family val="2"/>
      <b val="1"/>
      <color rgb="FF000000"/>
      <sz val="18"/>
    </font>
    <font>
      <name val="Calibri"/>
      <family val="2"/>
      <color rgb="FF000000"/>
      <sz val="10"/>
    </font>
    <font>
      <name val="Calibri"/>
      <family val="2"/>
      <b val="1"/>
      <color rgb="FF000000"/>
      <sz val="10"/>
    </font>
    <font>
      <name val="Calibri"/>
      <charset val="1"/>
      <family val="0"/>
      <b val="1"/>
      <color rgb="FF1F2937"/>
      <sz val="20"/>
    </font>
    <font>
      <name val="Calibri"/>
      <charset val="1"/>
      <family val="0"/>
      <b val="1"/>
      <color rgb="FF1F2937"/>
      <sz val="13"/>
    </font>
    <font>
      <name val="Calibri"/>
      <charset val="1"/>
      <family val="0"/>
      <b val="1"/>
      <color rgb="FF2563EB"/>
      <sz val="11"/>
    </font>
    <font>
      <name val="Calibri"/>
      <charset val="1"/>
      <family val="0"/>
      <i val="1"/>
      <color rgb="FF000000"/>
      <sz val="10"/>
    </font>
    <font>
      <name val="Consolas"/>
      <charset val="1"/>
      <family val="0"/>
      <sz val="9"/>
    </font>
    <font>
      <name val="Calibri"/>
      <b val="1"/>
      <color rgb="00FFFFFF"/>
      <sz val="28"/>
    </font>
    <font>
      <name val="Calibri"/>
      <b val="1"/>
      <i val="1"/>
      <color rgb="00FFFFFF"/>
      <sz val="12"/>
    </font>
    <font>
      <name val="Calibri"/>
      <b val="1"/>
      <color rgb="006B7280"/>
      <sz val="9"/>
    </font>
    <font>
      <name val="Calibri"/>
      <b val="1"/>
      <color rgb="000F172A"/>
      <sz val="20"/>
    </font>
    <font>
      <name val="Calibri"/>
      <color rgb="00374151"/>
      <sz val="11"/>
    </font>
    <font>
      <name val="Consolas"/>
      <color rgb="006B7280"/>
      <sz val="10"/>
    </font>
    <font>
      <name val="Calibri"/>
      <b val="1"/>
      <color rgb="00059669"/>
      <sz val="12"/>
    </font>
    <font>
      <name val="Calibri"/>
      <b val="1"/>
      <color rgb="000F172A"/>
      <sz val="11"/>
    </font>
    <font>
      <name val="Calibri"/>
      <i val="1"/>
      <color rgb="006B7280"/>
    </font>
    <font>
      <name val="Calibri"/>
      <b val="1"/>
      <i val="1"/>
      <color rgb="006B7280"/>
      <sz val="8"/>
    </font>
  </fonts>
  <fills count="9">
    <fill>
      <patternFill/>
    </fill>
    <fill>
      <patternFill patternType="gray125"/>
    </fill>
    <fill>
      <patternFill patternType="solid">
        <fgColor rgb="FFF3F4F6"/>
        <bgColor rgb="FFF9FAFB"/>
      </patternFill>
    </fill>
    <fill>
      <patternFill patternType="solid">
        <fgColor rgb="FFFEF3C7"/>
        <bgColor rgb="FFF3F4F6"/>
      </patternFill>
    </fill>
    <fill>
      <patternFill patternType="solid">
        <fgColor rgb="FF1F2937"/>
        <bgColor rgb="FF333300"/>
      </patternFill>
    </fill>
    <fill>
      <patternFill patternType="solid">
        <fgColor rgb="FFF9FAFB"/>
        <bgColor rgb="FFFFFFFF"/>
      </patternFill>
    </fill>
    <fill>
      <patternFill patternType="solid">
        <fgColor rgb="FF374151"/>
        <bgColor rgb="FF1F2937"/>
      </patternFill>
    </fill>
    <fill>
      <patternFill patternType="solid">
        <fgColor rgb="000F172A"/>
        <bgColor rgb="000F172A"/>
      </patternFill>
    </fill>
    <fill>
      <patternFill patternType="solid">
        <fgColor rgb="002563EB"/>
        <bgColor rgb="002563EB"/>
      </patternFill>
    </fill>
  </fills>
  <borders count="3">
    <border>
      <left/>
      <right/>
      <top/>
      <bottom/>
      <diagonal/>
    </border>
    <border>
      <left/>
      <right/>
      <top/>
      <bottom style="medium">
        <color rgb="FF1F2937"/>
      </bottom>
      <diagonal/>
    </border>
    <border>
      <left style="thin">
        <color rgb="FFE5E7EB"/>
      </left>
      <right style="thin">
        <color rgb="FFE5E7EB"/>
      </right>
      <top style="thin">
        <color rgb="FFE5E7EB"/>
      </top>
      <bottom style="thin">
        <color rgb="FFE5E7EB"/>
      </bottom>
      <diagonal/>
    </border>
  </borders>
  <cellStyleXfs count="6">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cellStyleXfs>
  <cellXfs count="173">
    <xf numFmtId="0" fontId="0" fillId="0" borderId="0" applyAlignment="1" pivotButton="0" quotePrefix="0" xfId="0">
      <alignment horizontal="general" vertical="bottom"/>
    </xf>
    <xf numFmtId="0" fontId="4" fillId="0" borderId="0" applyAlignment="1" pivotButton="0" quotePrefix="0" xfId="0">
      <alignment horizontal="general" vertical="bottom"/>
    </xf>
    <xf numFmtId="0" fontId="5" fillId="0" borderId="0" applyAlignment="1" pivotButton="0" quotePrefix="0" xfId="0">
      <alignment horizontal="general" vertical="bottom"/>
    </xf>
    <xf numFmtId="0" fontId="0" fillId="0" borderId="1" applyAlignment="1" pivotButton="0" quotePrefix="0" xfId="0">
      <alignment horizontal="general" vertical="bottom"/>
    </xf>
    <xf numFmtId="0" fontId="6" fillId="0" borderId="0" applyAlignment="1" pivotButton="0" quotePrefix="0" xfId="0">
      <alignment horizontal="general" vertical="bottom"/>
    </xf>
    <xf numFmtId="0" fontId="7" fillId="0" borderId="0" applyAlignment="1" pivotButton="0" quotePrefix="0" xfId="0">
      <alignment horizontal="general" vertical="bottom"/>
    </xf>
    <xf numFmtId="0" fontId="8" fillId="0" borderId="0" applyAlignment="1" pivotButton="0" quotePrefix="0" xfId="0">
      <alignment horizontal="general" vertical="bottom"/>
    </xf>
    <xf numFmtId="0" fontId="9" fillId="0" borderId="0" applyAlignment="1" pivotButton="0" quotePrefix="0" xfId="0">
      <alignment horizontal="general" vertical="bottom"/>
    </xf>
    <xf numFmtId="0" fontId="10" fillId="0" borderId="0" applyAlignment="1" pivotButton="0" quotePrefix="0" xfId="0">
      <alignment horizontal="general" vertical="bottom"/>
    </xf>
    <xf numFmtId="0" fontId="11" fillId="0" borderId="0" applyAlignment="1" pivotButton="0" quotePrefix="0" xfId="0">
      <alignment horizontal="general" vertical="bottom"/>
    </xf>
    <xf numFmtId="0" fontId="12" fillId="2" borderId="0" applyAlignment="1" pivotButton="0" quotePrefix="0" xfId="0">
      <alignment horizontal="general" vertical="bottom"/>
    </xf>
    <xf numFmtId="0" fontId="13" fillId="3" borderId="0" applyAlignment="1" pivotButton="0" quotePrefix="0" xfId="0">
      <alignment horizontal="center" vertical="center"/>
    </xf>
    <xf numFmtId="0" fontId="14" fillId="0" borderId="0" applyAlignment="1" pivotButton="0" quotePrefix="0" xfId="0">
      <alignment horizontal="general" vertical="bottom"/>
    </xf>
    <xf numFmtId="164" fontId="15" fillId="3" borderId="0" applyAlignment="1" pivotButton="0" quotePrefix="0" xfId="0">
      <alignment horizontal="center" vertical="center"/>
    </xf>
    <xf numFmtId="165" fontId="15" fillId="3" borderId="0" applyAlignment="1" pivotButton="0" quotePrefix="0" xfId="0">
      <alignment horizontal="center" vertical="center"/>
    </xf>
    <xf numFmtId="49" fontId="15" fillId="3" borderId="0" applyAlignment="1" pivotButton="0" quotePrefix="0" xfId="0">
      <alignment horizontal="center" vertical="center"/>
    </xf>
    <xf numFmtId="0" fontId="16" fillId="4" borderId="2" applyAlignment="1" pivotButton="0" quotePrefix="0" xfId="0">
      <alignment horizontal="center" vertical="center"/>
    </xf>
    <xf numFmtId="0" fontId="15" fillId="0" borderId="2" applyAlignment="1" pivotButton="0" quotePrefix="0" xfId="0">
      <alignment horizontal="center" vertical="center"/>
    </xf>
    <xf numFmtId="165" fontId="15" fillId="0" borderId="2" applyAlignment="1" pivotButton="0" quotePrefix="0" xfId="0">
      <alignment horizontal="right" vertical="center"/>
    </xf>
    <xf numFmtId="165" fontId="7" fillId="0" borderId="2" applyAlignment="1" pivotButton="0" quotePrefix="0" xfId="0">
      <alignment horizontal="right" vertical="center"/>
    </xf>
    <xf numFmtId="0" fontId="15" fillId="5" borderId="2" applyAlignment="1" pivotButton="0" quotePrefix="0" xfId="0">
      <alignment horizontal="center" vertical="center"/>
    </xf>
    <xf numFmtId="165" fontId="15" fillId="5" borderId="2" applyAlignment="1" pivotButton="0" quotePrefix="0" xfId="0">
      <alignment horizontal="right" vertical="center"/>
    </xf>
    <xf numFmtId="165" fontId="7" fillId="5" borderId="2" applyAlignment="1" pivotButton="0" quotePrefix="0" xfId="0">
      <alignment horizontal="right" vertical="center"/>
    </xf>
    <xf numFmtId="0" fontId="16" fillId="6" borderId="0" applyAlignment="1" pivotButton="0" quotePrefix="0" xfId="0">
      <alignment horizontal="general" vertical="bottom"/>
    </xf>
    <xf numFmtId="165" fontId="16" fillId="6" borderId="2" applyAlignment="1" pivotButton="0" quotePrefix="0" xfId="0">
      <alignment horizontal="right" vertical="center"/>
    </xf>
    <xf numFmtId="0" fontId="12" fillId="0" borderId="0" applyAlignment="1" pivotButton="0" quotePrefix="0" xfId="0">
      <alignment horizontal="general" vertical="bottom"/>
    </xf>
    <xf numFmtId="0" fontId="13" fillId="0" borderId="2" applyAlignment="1" pivotButton="0" quotePrefix="0" xfId="0">
      <alignment horizontal="center" vertical="center"/>
    </xf>
    <xf numFmtId="2" fontId="15" fillId="3" borderId="2" applyAlignment="1" pivotButton="0" quotePrefix="0" xfId="0">
      <alignment horizontal="right" vertical="center"/>
    </xf>
    <xf numFmtId="0" fontId="14" fillId="0" borderId="0" applyAlignment="1" pivotButton="0" quotePrefix="0" xfId="0">
      <alignment horizontal="general" vertical="bottom"/>
    </xf>
    <xf numFmtId="0" fontId="13" fillId="0" borderId="2" applyAlignment="1" pivotButton="0" quotePrefix="0" xfId="0">
      <alignment horizontal="left" vertical="center"/>
    </xf>
    <xf numFmtId="0" fontId="15" fillId="0" borderId="2" applyAlignment="1" pivotButton="0" quotePrefix="0" xfId="0">
      <alignment horizontal="general" vertical="bottom"/>
    </xf>
    <xf numFmtId="165" fontId="15" fillId="3" borderId="2" applyAlignment="1" pivotButton="0" quotePrefix="0" xfId="0">
      <alignment horizontal="right" vertical="center"/>
    </xf>
    <xf numFmtId="164" fontId="15" fillId="3" borderId="2" applyAlignment="1" pivotButton="0" quotePrefix="0" xfId="0">
      <alignment horizontal="center" vertical="center"/>
    </xf>
    <xf numFmtId="0" fontId="17" fillId="0" borderId="2" applyAlignment="1" pivotButton="0" quotePrefix="0" xfId="0">
      <alignment horizontal="left" vertical="top" wrapText="1"/>
    </xf>
    <xf numFmtId="165" fontId="6" fillId="2" borderId="2" applyAlignment="1" pivotButton="0" quotePrefix="0" xfId="0">
      <alignment horizontal="right" vertical="center"/>
    </xf>
    <xf numFmtId="0" fontId="18" fillId="0" borderId="0" applyAlignment="1" pivotButton="0" quotePrefix="0" xfId="0">
      <alignment horizontal="general" vertical="bottom"/>
    </xf>
    <xf numFmtId="0" fontId="6" fillId="0" borderId="2" applyAlignment="1" pivotButton="0" quotePrefix="0" xfId="0">
      <alignment horizontal="general" vertical="bottom"/>
    </xf>
    <xf numFmtId="165" fontId="19" fillId="0" borderId="2" applyAlignment="1" pivotButton="0" quotePrefix="0" xfId="0">
      <alignment horizontal="right" vertical="center"/>
    </xf>
    <xf numFmtId="0" fontId="0" fillId="0" borderId="2" applyAlignment="1" pivotButton="0" quotePrefix="0" xfId="0">
      <alignment horizontal="general" vertical="bottom"/>
    </xf>
    <xf numFmtId="0" fontId="14" fillId="0" borderId="2" applyAlignment="1" pivotButton="0" quotePrefix="0" xfId="0">
      <alignment horizontal="general" vertical="bottom"/>
    </xf>
    <xf numFmtId="165" fontId="6" fillId="0" borderId="2" applyAlignment="1" pivotButton="0" quotePrefix="0" xfId="0">
      <alignment horizontal="right" vertical="center"/>
    </xf>
    <xf numFmtId="0" fontId="7" fillId="0" borderId="2" applyAlignment="1" pivotButton="0" quotePrefix="0" xfId="0">
      <alignment horizontal="general" vertical="bottom"/>
    </xf>
    <xf numFmtId="165" fontId="6" fillId="3" borderId="2" applyAlignment="1" pivotButton="0" quotePrefix="0" xfId="0">
      <alignment horizontal="right" vertical="center"/>
    </xf>
    <xf numFmtId="166" fontId="7" fillId="0" borderId="2" applyAlignment="1" pivotButton="0" quotePrefix="0" xfId="0">
      <alignment horizontal="right" vertical="center"/>
    </xf>
    <xf numFmtId="166" fontId="6" fillId="0" borderId="2" applyAlignment="1" pivotButton="0" quotePrefix="0" xfId="0">
      <alignment horizontal="right" vertical="center"/>
    </xf>
    <xf numFmtId="0" fontId="20" fillId="0" borderId="2" applyAlignment="1" pivotButton="0" quotePrefix="0" xfId="0">
      <alignment horizontal="general" vertical="bottom"/>
    </xf>
    <xf numFmtId="166" fontId="20" fillId="2" borderId="2" applyAlignment="1" pivotButton="0" quotePrefix="0" xfId="0">
      <alignment horizontal="right" vertical="center"/>
    </xf>
    <xf numFmtId="0" fontId="12" fillId="0" borderId="2" applyAlignment="1" pivotButton="0" quotePrefix="0" xfId="0">
      <alignment horizontal="general" vertical="bottom"/>
    </xf>
    <xf numFmtId="164" fontId="7" fillId="0" borderId="2" applyAlignment="1" pivotButton="0" quotePrefix="0" xfId="0">
      <alignment horizontal="right" vertical="center"/>
    </xf>
    <xf numFmtId="0" fontId="17" fillId="0" borderId="2" applyAlignment="1" pivotButton="0" quotePrefix="0" xfId="0">
      <alignment horizontal="general" vertical="bottom"/>
    </xf>
    <xf numFmtId="0" fontId="21" fillId="0" borderId="2" applyAlignment="1" pivotButton="0" quotePrefix="0" xfId="0">
      <alignment horizontal="general" vertical="bottom"/>
    </xf>
    <xf numFmtId="167" fontId="15" fillId="3" borderId="2" applyAlignment="1" pivotButton="0" quotePrefix="0" xfId="0">
      <alignment horizontal="right" vertical="center"/>
    </xf>
    <xf numFmtId="0" fontId="6" fillId="0" borderId="2" applyAlignment="1" pivotButton="0" quotePrefix="0" xfId="0">
      <alignment horizontal="center" vertical="center"/>
    </xf>
    <xf numFmtId="0" fontId="7" fillId="5" borderId="2" applyAlignment="1" pivotButton="0" quotePrefix="0" xfId="0">
      <alignment horizontal="general" vertical="bottom"/>
    </xf>
    <xf numFmtId="165" fontId="6" fillId="5" borderId="2" applyAlignment="1" pivotButton="0" quotePrefix="0" xfId="0">
      <alignment horizontal="right" vertical="center"/>
    </xf>
    <xf numFmtId="0" fontId="6" fillId="5" borderId="2" applyAlignment="1" pivotButton="0" quotePrefix="0" xfId="0">
      <alignment horizontal="center" vertical="center"/>
    </xf>
    <xf numFmtId="0" fontId="14" fillId="5" borderId="2" applyAlignment="1" pivotButton="0" quotePrefix="0" xfId="0">
      <alignment horizontal="general" vertical="bottom"/>
    </xf>
    <xf numFmtId="0" fontId="6" fillId="5" borderId="2" applyAlignment="1" pivotButton="0" quotePrefix="0" xfId="0">
      <alignment horizontal="general" vertical="bottom"/>
    </xf>
    <xf numFmtId="165" fontId="19" fillId="5" borderId="2" applyAlignment="1" pivotButton="0" quotePrefix="0" xfId="0">
      <alignment horizontal="right" vertical="center"/>
    </xf>
    <xf numFmtId="0" fontId="22" fillId="0" borderId="0" applyAlignment="1" pivotButton="0" quotePrefix="0" xfId="0">
      <alignment horizontal="general" vertical="bottom"/>
    </xf>
    <xf numFmtId="165" fontId="22" fillId="3" borderId="0" applyAlignment="1" pivotButton="0" quotePrefix="0" xfId="0">
      <alignment horizontal="right" vertical="center"/>
    </xf>
    <xf numFmtId="0" fontId="19" fillId="0" borderId="2" applyAlignment="1" pivotButton="0" quotePrefix="0" xfId="0">
      <alignment horizontal="general" vertical="bottom"/>
    </xf>
    <xf numFmtId="164" fontId="6" fillId="0" borderId="2" applyAlignment="1" pivotButton="0" quotePrefix="0" xfId="0">
      <alignment horizontal="right" vertical="center"/>
    </xf>
    <xf numFmtId="164" fontId="6" fillId="5" borderId="2" applyAlignment="1" pivotButton="0" quotePrefix="0" xfId="0">
      <alignment horizontal="right" vertical="center"/>
    </xf>
    <xf numFmtId="168" fontId="6" fillId="5" borderId="2" applyAlignment="1" pivotButton="0" quotePrefix="0" xfId="0">
      <alignment horizontal="right" vertical="center"/>
    </xf>
    <xf numFmtId="168" fontId="6" fillId="0" borderId="2" applyAlignment="1" pivotButton="0" quotePrefix="0" xfId="0">
      <alignment horizontal="right" vertical="center"/>
    </xf>
    <xf numFmtId="0" fontId="16" fillId="6" borderId="2" applyAlignment="1" pivotButton="0" quotePrefix="0" xfId="0">
      <alignment horizontal="general" vertical="bottom"/>
    </xf>
    <xf numFmtId="168" fontId="16" fillId="6" borderId="2" applyAlignment="1" pivotButton="0" quotePrefix="0" xfId="0">
      <alignment horizontal="right" vertical="center"/>
    </xf>
    <xf numFmtId="0" fontId="7" fillId="0" borderId="0" applyAlignment="1" pivotButton="0" quotePrefix="0" xfId="0">
      <alignment horizontal="left" vertical="top" wrapText="1"/>
    </xf>
    <xf numFmtId="167" fontId="7" fillId="5" borderId="2" applyAlignment="1" pivotButton="0" quotePrefix="0" xfId="0">
      <alignment horizontal="right" vertical="center"/>
    </xf>
    <xf numFmtId="167" fontId="6" fillId="5" borderId="2" applyAlignment="1" pivotButton="0" quotePrefix="0" xfId="0">
      <alignment horizontal="right" vertical="center"/>
    </xf>
    <xf numFmtId="167" fontId="7" fillId="0" borderId="2" applyAlignment="1" pivotButton="0" quotePrefix="0" xfId="0">
      <alignment horizontal="right" vertical="center"/>
    </xf>
    <xf numFmtId="167" fontId="6" fillId="0" borderId="2" applyAlignment="1" pivotButton="0" quotePrefix="0" xfId="0">
      <alignment horizontal="right" vertical="center"/>
    </xf>
    <xf numFmtId="0" fontId="26" fillId="0" borderId="0" applyAlignment="1" pivotButton="0" quotePrefix="0" xfId="0">
      <alignment horizontal="general" vertical="bottom"/>
    </xf>
    <xf numFmtId="0" fontId="12" fillId="0" borderId="0" applyAlignment="1" pivotButton="0" quotePrefix="0" xfId="0">
      <alignment horizontal="left" vertical="top"/>
    </xf>
    <xf numFmtId="0" fontId="7" fillId="0" borderId="0" applyAlignment="1" pivotButton="0" quotePrefix="0" xfId="0">
      <alignment horizontal="left" vertical="top" wrapText="1"/>
    </xf>
    <xf numFmtId="0" fontId="27" fillId="0" borderId="0" applyAlignment="1" pivotButton="0" quotePrefix="0" xfId="0">
      <alignment horizontal="general" vertical="bottom"/>
    </xf>
    <xf numFmtId="0" fontId="28" fillId="0" borderId="0" applyAlignment="1" pivotButton="0" quotePrefix="0" xfId="0">
      <alignment horizontal="left" vertical="top"/>
    </xf>
    <xf numFmtId="0" fontId="29" fillId="0" borderId="0" applyAlignment="1" pivotButton="0" quotePrefix="0" xfId="0">
      <alignment horizontal="left" vertical="top" wrapText="1"/>
    </xf>
    <xf numFmtId="0" fontId="20" fillId="0" borderId="2" applyAlignment="1" pivotButton="0" quotePrefix="0" xfId="0">
      <alignment horizontal="left" vertical="top" wrapText="1"/>
    </xf>
    <xf numFmtId="0" fontId="30" fillId="0" borderId="2" applyAlignment="1" pivotButton="0" quotePrefix="0" xfId="0">
      <alignment horizontal="left" vertical="top" wrapText="1"/>
    </xf>
    <xf numFmtId="0" fontId="14" fillId="0" borderId="2" applyAlignment="1" pivotButton="0" quotePrefix="0" xfId="0">
      <alignment horizontal="left" vertical="top" wrapText="1"/>
    </xf>
    <xf numFmtId="0" fontId="0" fillId="0" borderId="0" pivotButton="0" quotePrefix="0" xfId="0"/>
    <xf numFmtId="0" fontId="31" fillId="7" borderId="0" applyAlignment="1" pivotButton="0" quotePrefix="0" xfId="0">
      <alignment horizontal="center" vertical="center"/>
    </xf>
    <xf numFmtId="0" fontId="32" fillId="8" borderId="0" applyAlignment="1" pivotButton="0" quotePrefix="0" xfId="0">
      <alignment horizontal="center" vertical="center"/>
    </xf>
    <xf numFmtId="0" fontId="33" fillId="0" borderId="0" pivotButton="0" quotePrefix="0" xfId="0"/>
    <xf numFmtId="0" fontId="34" fillId="0" borderId="0" pivotButton="0" quotePrefix="0" xfId="0"/>
    <xf numFmtId="0" fontId="35" fillId="0" borderId="0" pivotButton="0" quotePrefix="0" xfId="0"/>
    <xf numFmtId="0" fontId="36" fillId="0" borderId="0" pivotButton="0" quotePrefix="0" xfId="0"/>
    <xf numFmtId="0" fontId="37" fillId="0" borderId="0" pivotButton="0" quotePrefix="0" xfId="0"/>
    <xf numFmtId="0" fontId="38" fillId="0" borderId="0" pivotButton="0" quotePrefix="0" xfId="0"/>
    <xf numFmtId="0" fontId="39" fillId="0" borderId="0" applyAlignment="1" pivotButton="0" quotePrefix="0" xfId="0">
      <alignment horizontal="center"/>
    </xf>
    <xf numFmtId="0" fontId="0" fillId="0" borderId="0" applyAlignment="1" pivotButton="0" quotePrefix="0" xfId="0">
      <alignment horizontal="general" vertical="bottom"/>
    </xf>
    <xf numFmtId="0" fontId="40" fillId="0" borderId="0" applyAlignment="1" pivotButton="0" quotePrefix="0" xfId="0">
      <alignment horizontal="right"/>
    </xf>
    <xf numFmtId="0" fontId="4" fillId="0" borderId="0" applyAlignment="1" pivotButton="0" quotePrefix="0" xfId="0">
      <alignment horizontal="general" vertical="bottom"/>
    </xf>
    <xf numFmtId="0" fontId="5" fillId="0" borderId="0" applyAlignment="1" pivotButton="0" quotePrefix="0" xfId="0">
      <alignment horizontal="general" vertical="bottom"/>
    </xf>
    <xf numFmtId="0" fontId="0" fillId="0" borderId="1" applyAlignment="1" pivotButton="0" quotePrefix="0" xfId="0">
      <alignment horizontal="general" vertical="bottom"/>
    </xf>
    <xf numFmtId="0" fontId="6" fillId="0" borderId="0" applyAlignment="1" pivotButton="0" quotePrefix="0" xfId="0">
      <alignment horizontal="general" vertical="bottom"/>
    </xf>
    <xf numFmtId="0" fontId="7" fillId="0" borderId="0" applyAlignment="1" pivotButton="0" quotePrefix="0" xfId="0">
      <alignment horizontal="general" vertical="bottom"/>
    </xf>
    <xf numFmtId="0" fontId="8" fillId="0" borderId="0" applyAlignment="1" pivotButton="0" quotePrefix="0" xfId="0">
      <alignment horizontal="general" vertical="bottom"/>
    </xf>
    <xf numFmtId="0" fontId="9" fillId="0" borderId="0" applyAlignment="1" pivotButton="0" quotePrefix="0" xfId="0">
      <alignment horizontal="general" vertical="bottom"/>
    </xf>
    <xf numFmtId="0" fontId="10" fillId="0" borderId="0" applyAlignment="1" pivotButton="0" quotePrefix="0" xfId="0">
      <alignment horizontal="general" vertical="bottom"/>
    </xf>
    <xf numFmtId="0" fontId="11" fillId="0" borderId="0" applyAlignment="1" pivotButton="0" quotePrefix="0" xfId="0">
      <alignment horizontal="general" vertical="bottom"/>
    </xf>
    <xf numFmtId="0" fontId="12" fillId="2" borderId="0" applyAlignment="1" pivotButton="0" quotePrefix="0" xfId="0">
      <alignment horizontal="general" vertical="bottom"/>
    </xf>
    <xf numFmtId="0" fontId="13" fillId="3" borderId="0" applyAlignment="1" pivotButton="0" quotePrefix="0" xfId="0">
      <alignment horizontal="center" vertical="center"/>
    </xf>
    <xf numFmtId="0" fontId="14" fillId="0" borderId="0" applyAlignment="1" pivotButton="0" quotePrefix="0" xfId="0">
      <alignment horizontal="general" vertical="bottom"/>
    </xf>
    <xf numFmtId="164" fontId="15" fillId="3" borderId="0" applyAlignment="1" pivotButton="0" quotePrefix="0" xfId="0">
      <alignment horizontal="center" vertical="center"/>
    </xf>
    <xf numFmtId="165" fontId="15" fillId="3" borderId="0" applyAlignment="1" pivotButton="0" quotePrefix="0" xfId="0">
      <alignment horizontal="center" vertical="center"/>
    </xf>
    <xf numFmtId="49" fontId="15" fillId="3" borderId="0" applyAlignment="1" pivotButton="0" quotePrefix="0" xfId="0">
      <alignment horizontal="center" vertical="center"/>
    </xf>
    <xf numFmtId="0" fontId="16" fillId="4" borderId="2" applyAlignment="1" pivotButton="0" quotePrefix="0" xfId="0">
      <alignment horizontal="center" vertical="center"/>
    </xf>
    <xf numFmtId="0" fontId="15" fillId="0" borderId="2" applyAlignment="1" pivotButton="0" quotePrefix="0" xfId="0">
      <alignment horizontal="center" vertical="center"/>
    </xf>
    <xf numFmtId="165" fontId="15" fillId="0" borderId="2" applyAlignment="1" pivotButton="0" quotePrefix="0" xfId="0">
      <alignment horizontal="right" vertical="center"/>
    </xf>
    <xf numFmtId="165" fontId="7" fillId="0" borderId="2" applyAlignment="1" pivotButton="0" quotePrefix="0" xfId="0">
      <alignment horizontal="right" vertical="center"/>
    </xf>
    <xf numFmtId="0" fontId="15" fillId="5" borderId="2" applyAlignment="1" pivotButton="0" quotePrefix="0" xfId="0">
      <alignment horizontal="center" vertical="center"/>
    </xf>
    <xf numFmtId="165" fontId="15" fillId="5" borderId="2" applyAlignment="1" pivotButton="0" quotePrefix="0" xfId="0">
      <alignment horizontal="right" vertical="center"/>
    </xf>
    <xf numFmtId="165" fontId="7" fillId="5" borderId="2" applyAlignment="1" pivotButton="0" quotePrefix="0" xfId="0">
      <alignment horizontal="right" vertical="center"/>
    </xf>
    <xf numFmtId="0" fontId="16" fillId="6" borderId="0" applyAlignment="1" pivotButton="0" quotePrefix="0" xfId="0">
      <alignment horizontal="general" vertical="bottom"/>
    </xf>
    <xf numFmtId="165" fontId="16" fillId="6" borderId="2" applyAlignment="1" pivotButton="0" quotePrefix="0" xfId="0">
      <alignment horizontal="right" vertical="center"/>
    </xf>
    <xf numFmtId="0" fontId="12" fillId="0" borderId="0" applyAlignment="1" pivotButton="0" quotePrefix="0" xfId="0">
      <alignment horizontal="general" vertical="bottom"/>
    </xf>
    <xf numFmtId="0" fontId="13" fillId="0" borderId="2" applyAlignment="1" pivotButton="0" quotePrefix="0" xfId="0">
      <alignment horizontal="center" vertical="center"/>
    </xf>
    <xf numFmtId="2" fontId="15" fillId="3" borderId="2" applyAlignment="1" pivotButton="0" quotePrefix="0" xfId="0">
      <alignment horizontal="right" vertical="center"/>
    </xf>
    <xf numFmtId="0" fontId="13" fillId="0" borderId="2" applyAlignment="1" pivotButton="0" quotePrefix="0" xfId="0">
      <alignment horizontal="left" vertical="center"/>
    </xf>
    <xf numFmtId="0" fontId="15" fillId="0" borderId="2" applyAlignment="1" pivotButton="0" quotePrefix="0" xfId="0">
      <alignment horizontal="general" vertical="bottom"/>
    </xf>
    <xf numFmtId="165" fontId="15" fillId="3" borderId="2" applyAlignment="1" pivotButton="0" quotePrefix="0" xfId="0">
      <alignment horizontal="right" vertical="center"/>
    </xf>
    <xf numFmtId="164" fontId="15" fillId="3" borderId="2" applyAlignment="1" pivotButton="0" quotePrefix="0" xfId="0">
      <alignment horizontal="center" vertical="center"/>
    </xf>
    <xf numFmtId="0" fontId="17" fillId="0" borderId="2" applyAlignment="1" pivotButton="0" quotePrefix="0" xfId="0">
      <alignment horizontal="left" vertical="top" wrapText="1"/>
    </xf>
    <xf numFmtId="165" fontId="6" fillId="2" borderId="2" applyAlignment="1" pivotButton="0" quotePrefix="0" xfId="0">
      <alignment horizontal="right" vertical="center"/>
    </xf>
    <xf numFmtId="0" fontId="18" fillId="0" borderId="0" applyAlignment="1" pivotButton="0" quotePrefix="0" xfId="0">
      <alignment horizontal="general" vertical="bottom"/>
    </xf>
    <xf numFmtId="0" fontId="6" fillId="0" borderId="2" applyAlignment="1" pivotButton="0" quotePrefix="0" xfId="0">
      <alignment horizontal="general" vertical="bottom"/>
    </xf>
    <xf numFmtId="165" fontId="19" fillId="0" borderId="2" applyAlignment="1" pivotButton="0" quotePrefix="0" xfId="0">
      <alignment horizontal="right" vertical="center"/>
    </xf>
    <xf numFmtId="0" fontId="0" fillId="0" borderId="2" applyAlignment="1" pivotButton="0" quotePrefix="0" xfId="0">
      <alignment horizontal="general" vertical="bottom"/>
    </xf>
    <xf numFmtId="0" fontId="14" fillId="0" borderId="2" applyAlignment="1" pivotButton="0" quotePrefix="0" xfId="0">
      <alignment horizontal="general" vertical="bottom"/>
    </xf>
    <xf numFmtId="165" fontId="6" fillId="0" borderId="2" applyAlignment="1" pivotButton="0" quotePrefix="0" xfId="0">
      <alignment horizontal="right" vertical="center"/>
    </xf>
    <xf numFmtId="0" fontId="7" fillId="0" borderId="2" applyAlignment="1" pivotButton="0" quotePrefix="0" xfId="0">
      <alignment horizontal="general" vertical="bottom"/>
    </xf>
    <xf numFmtId="165" fontId="6" fillId="3" borderId="2" applyAlignment="1" pivotButton="0" quotePrefix="0" xfId="0">
      <alignment horizontal="right" vertical="center"/>
    </xf>
    <xf numFmtId="166" fontId="7" fillId="0" borderId="2" applyAlignment="1" pivotButton="0" quotePrefix="0" xfId="0">
      <alignment horizontal="right" vertical="center"/>
    </xf>
    <xf numFmtId="166" fontId="6" fillId="0" borderId="2" applyAlignment="1" pivotButton="0" quotePrefix="0" xfId="0">
      <alignment horizontal="right" vertical="center"/>
    </xf>
    <xf numFmtId="0" fontId="20" fillId="0" borderId="2" applyAlignment="1" pivotButton="0" quotePrefix="0" xfId="0">
      <alignment horizontal="general" vertical="bottom"/>
    </xf>
    <xf numFmtId="166" fontId="20" fillId="2" borderId="2" applyAlignment="1" pivotButton="0" quotePrefix="0" xfId="0">
      <alignment horizontal="right" vertical="center"/>
    </xf>
    <xf numFmtId="0" fontId="12" fillId="0" borderId="2" applyAlignment="1" pivotButton="0" quotePrefix="0" xfId="0">
      <alignment horizontal="general" vertical="bottom"/>
    </xf>
    <xf numFmtId="164" fontId="7" fillId="0" borderId="2" applyAlignment="1" pivotButton="0" quotePrefix="0" xfId="0">
      <alignment horizontal="right" vertical="center"/>
    </xf>
    <xf numFmtId="0" fontId="17" fillId="0" borderId="2" applyAlignment="1" pivotButton="0" quotePrefix="0" xfId="0">
      <alignment horizontal="general" vertical="bottom"/>
    </xf>
    <xf numFmtId="0" fontId="21" fillId="0" borderId="2" applyAlignment="1" pivotButton="0" quotePrefix="0" xfId="0">
      <alignment horizontal="general" vertical="bottom"/>
    </xf>
    <xf numFmtId="167" fontId="15" fillId="3" borderId="2" applyAlignment="1" pivotButton="0" quotePrefix="0" xfId="0">
      <alignment horizontal="right" vertical="center"/>
    </xf>
    <xf numFmtId="0" fontId="6" fillId="0" borderId="2" applyAlignment="1" pivotButton="0" quotePrefix="0" xfId="0">
      <alignment horizontal="center" vertical="center"/>
    </xf>
    <xf numFmtId="0" fontId="7" fillId="5" borderId="2" applyAlignment="1" pivotButton="0" quotePrefix="0" xfId="0">
      <alignment horizontal="general" vertical="bottom"/>
    </xf>
    <xf numFmtId="165" fontId="6" fillId="5" borderId="2" applyAlignment="1" pivotButton="0" quotePrefix="0" xfId="0">
      <alignment horizontal="right" vertical="center"/>
    </xf>
    <xf numFmtId="0" fontId="6" fillId="5" borderId="2" applyAlignment="1" pivotButton="0" quotePrefix="0" xfId="0">
      <alignment horizontal="center" vertical="center"/>
    </xf>
    <xf numFmtId="0" fontId="14" fillId="5" borderId="2" applyAlignment="1" pivotButton="0" quotePrefix="0" xfId="0">
      <alignment horizontal="general" vertical="bottom"/>
    </xf>
    <xf numFmtId="0" fontId="6" fillId="5" borderId="2" applyAlignment="1" pivotButton="0" quotePrefix="0" xfId="0">
      <alignment horizontal="general" vertical="bottom"/>
    </xf>
    <xf numFmtId="165" fontId="19" fillId="5" borderId="2" applyAlignment="1" pivotButton="0" quotePrefix="0" xfId="0">
      <alignment horizontal="right" vertical="center"/>
    </xf>
    <xf numFmtId="0" fontId="22" fillId="0" borderId="0" applyAlignment="1" pivotButton="0" quotePrefix="0" xfId="0">
      <alignment horizontal="general" vertical="bottom"/>
    </xf>
    <xf numFmtId="165" fontId="22" fillId="3" borderId="0" applyAlignment="1" pivotButton="0" quotePrefix="0" xfId="0">
      <alignment horizontal="right" vertical="center"/>
    </xf>
    <xf numFmtId="0" fontId="19" fillId="0" borderId="2" applyAlignment="1" pivotButton="0" quotePrefix="0" xfId="0">
      <alignment horizontal="general" vertical="bottom"/>
    </xf>
    <xf numFmtId="164" fontId="6" fillId="0" borderId="2" applyAlignment="1" pivotButton="0" quotePrefix="0" xfId="0">
      <alignment horizontal="right" vertical="center"/>
    </xf>
    <xf numFmtId="164" fontId="6" fillId="5" borderId="2" applyAlignment="1" pivotButton="0" quotePrefix="0" xfId="0">
      <alignment horizontal="right" vertical="center"/>
    </xf>
    <xf numFmtId="168" fontId="6" fillId="5" borderId="2" applyAlignment="1" pivotButton="0" quotePrefix="0" xfId="0">
      <alignment horizontal="right" vertical="center"/>
    </xf>
    <xf numFmtId="168" fontId="6" fillId="0" borderId="2" applyAlignment="1" pivotButton="0" quotePrefix="0" xfId="0">
      <alignment horizontal="right" vertical="center"/>
    </xf>
    <xf numFmtId="0" fontId="16" fillId="6" borderId="2" applyAlignment="1" pivotButton="0" quotePrefix="0" xfId="0">
      <alignment horizontal="general" vertical="bottom"/>
    </xf>
    <xf numFmtId="168" fontId="16" fillId="6" borderId="2" applyAlignment="1" pivotButton="0" quotePrefix="0" xfId="0">
      <alignment horizontal="right" vertical="center"/>
    </xf>
    <xf numFmtId="0" fontId="7" fillId="0" borderId="0" applyAlignment="1" pivotButton="0" quotePrefix="0" xfId="0">
      <alignment horizontal="left" vertical="top" wrapText="1"/>
    </xf>
    <xf numFmtId="167" fontId="7" fillId="5" borderId="2" applyAlignment="1" pivotButton="0" quotePrefix="0" xfId="0">
      <alignment horizontal="right" vertical="center"/>
    </xf>
    <xf numFmtId="167" fontId="6" fillId="5" borderId="2" applyAlignment="1" pivotButton="0" quotePrefix="0" xfId="0">
      <alignment horizontal="right" vertical="center"/>
    </xf>
    <xf numFmtId="167" fontId="7" fillId="0" borderId="2" applyAlignment="1" pivotButton="0" quotePrefix="0" xfId="0">
      <alignment horizontal="right" vertical="center"/>
    </xf>
    <xf numFmtId="167" fontId="6" fillId="0" borderId="2" applyAlignment="1" pivotButton="0" quotePrefix="0" xfId="0">
      <alignment horizontal="right" vertical="center"/>
    </xf>
    <xf numFmtId="0" fontId="26" fillId="0" borderId="0" applyAlignment="1" pivotButton="0" quotePrefix="0" xfId="0">
      <alignment horizontal="general" vertical="bottom"/>
    </xf>
    <xf numFmtId="0" fontId="12" fillId="0" borderId="0" applyAlignment="1" pivotButton="0" quotePrefix="0" xfId="0">
      <alignment horizontal="left" vertical="top"/>
    </xf>
    <xf numFmtId="0" fontId="27" fillId="0" borderId="0" applyAlignment="1" pivotButton="0" quotePrefix="0" xfId="0">
      <alignment horizontal="general" vertical="bottom"/>
    </xf>
    <xf numFmtId="0" fontId="28" fillId="0" borderId="0" applyAlignment="1" pivotButton="0" quotePrefix="0" xfId="0">
      <alignment horizontal="left" vertical="top"/>
    </xf>
    <xf numFmtId="0" fontId="29" fillId="0" borderId="0" applyAlignment="1" pivotButton="0" quotePrefix="0" xfId="0">
      <alignment horizontal="left" vertical="top" wrapText="1"/>
    </xf>
    <xf numFmtId="0" fontId="20" fillId="0" borderId="2" applyAlignment="1" pivotButton="0" quotePrefix="0" xfId="0">
      <alignment horizontal="left" vertical="top" wrapText="1"/>
    </xf>
    <xf numFmtId="0" fontId="30" fillId="0" borderId="2" applyAlignment="1" pivotButton="0" quotePrefix="0" xfId="0">
      <alignment horizontal="left" vertical="top" wrapText="1"/>
    </xf>
    <xf numFmtId="0" fontId="14" fillId="0" borderId="2" applyAlignment="1" pivotButton="0" quotePrefix="0" xfId="0">
      <alignment horizontal="left" vertical="top" wrapText="1"/>
    </xf>
  </cellXfs>
  <cellStyles count="6">
    <cellStyle name="Normal" xfId="0" builtinId="0"/>
    <cellStyle name="Comma" xfId="1" builtinId="3"/>
    <cellStyle name="Comma [0]" xfId="2" builtinId="6"/>
    <cellStyle name="Currency" xfId="3" builtinId="4"/>
    <cellStyle name="Currency [0]" xfId="4" builtinId="7"/>
    <cellStyle name="Percent" xfId="5" builtinId="5"/>
  </cellStyles>
  <colors>
    <indexedColors>
      <rgbColor rgb="FF000000"/>
      <rgbColor rgb="FFFFFFFF"/>
      <rgbColor rgb="FFDC2626"/>
      <rgbColor rgb="FF00FF00"/>
      <rgbColor rgb="FF0000FF"/>
      <rgbColor rgb="FFFFFF00"/>
      <rgbColor rgb="FFFF00FF"/>
      <rgbColor rgb="FF00FFFF"/>
      <rgbColor rgb="FF800000"/>
      <rgbColor rgb="FF008000"/>
      <rgbColor rgb="FF000080"/>
      <rgbColor rgb="FF808000"/>
      <rgbColor rgb="FF800080"/>
      <rgbColor rgb="FF059669"/>
      <rgbColor rgb="FFC0C0C0"/>
      <rgbColor rgb="FF878787"/>
      <rgbColor rgb="FF9999FF"/>
      <rgbColor rgb="FF993366"/>
      <rgbColor rgb="FFFEF3C7"/>
      <rgbColor rgb="FFF3F4F6"/>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E5E7EB"/>
      <rgbColor rgb="FFF9FAFB"/>
      <rgbColor rgb="FFFFFF99"/>
      <rgbColor rgb="FF99CCFF"/>
      <rgbColor rgb="FFFF99CC"/>
      <rgbColor rgb="FFCC99FF"/>
      <rgbColor rgb="FFFFCC99"/>
      <rgbColor rgb="FF2563EB"/>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74151"/>
      <rgbColor rgb="FF1F2937"/>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worksheet" Target="/xl/worksheets/sheet13.xml" Id="rId13"/><Relationship Type="http://schemas.openxmlformats.org/officeDocument/2006/relationships/worksheet" Target="/xl/worksheets/sheet14.xml" Id="rId14"/><Relationship Type="http://schemas.openxmlformats.org/officeDocument/2006/relationships/worksheet" Target="/xl/worksheets/sheet15.xml" Id="rId15"/><Relationship Type="http://schemas.openxmlformats.org/officeDocument/2006/relationships/styles" Target="styles.xml" Id="rId16"/><Relationship Type="http://schemas.openxmlformats.org/officeDocument/2006/relationships/theme" Target="theme/theme1.xml" Id="rId17"/></Relationships>
</file>

<file path=xl/charts/chart1.xml><?xml version="1.0" encoding="utf-8"?>
<chartSpace xmlns="http://schemas.openxmlformats.org/drawingml/2006/chart">
  <chart>
    <title>
      <tx>
        <rich>
          <a:bodyPr xmlns:a="http://schemas.openxmlformats.org/drawingml/2006/main" rot="0"/>
          <a:lstStyle xmlns:a="http://schemas.openxmlformats.org/drawingml/2006/main"/>
          <a:p xmlns:a="http://schemas.openxmlformats.org/drawingml/2006/main">
            <a:pPr>
              <a:defRPr sz="1300" b="0" strike="noStrike">
                <a:uFillTx/>
                <a:latin typeface="Arial"/>
              </a:defRPr>
            </a:pPr>
            <a:r>
              <a:rPr sz="1800" b="1" strike="noStrike">
                <a:solidFill>
                  <a:srgbClr val="000000"/>
                </a:solidFill>
                <a:uFillTx/>
                <a:latin typeface="Calibri"/>
              </a:rPr>
              <a:t>Revenue Bridge — Reported P0 to Reported P1</a:t>
            </a:r>
          </a:p>
        </rich>
      </tx>
      <overlay val="0"/>
      <spPr>
        <a:noFill xmlns:a="http://schemas.openxmlformats.org/drawingml/2006/main"/>
        <a:ln xmlns:a="http://schemas.openxmlformats.org/drawingml/2006/main" w="0">
          <a:noFill/>
          <a:prstDash val="solid"/>
        </a:ln>
      </spPr>
    </title>
    <plotArea>
      <barChart>
        <barDir val="col"/>
        <grouping val="stacked"/>
        <varyColors val="0"/>
        <ser>
          <idx val="0"/>
          <order val="0"/>
          <tx>
            <strRef>
              <f>'Bridge — Revenue'!C19</f>
              <strCache>
                <ptCount val="1"/>
                <pt idx="0">
                  <v>Base (invisible)</v>
                </pt>
              </strCache>
            </strRef>
          </tx>
          <spPr>
            <a:solidFill xmlns:a="http://schemas.openxmlformats.org/drawingml/2006/main">
              <a:srgbClr val="FFFFFF"/>
            </a:solidFill>
            <a:ln xmlns:a="http://schemas.openxmlformats.org/drawingml/2006/main" w="12600">
              <a:solidFill>
                <a:srgbClr val="FFFFFF"/>
              </a:solidFill>
              <a:prstDash val="solid"/>
              <a:round/>
            </a:ln>
          </spPr>
          <invertIfNegative val="0"/>
          <dLbls>
            <txPr>
              <a:bodyPr xmlns:a="http://schemas.openxmlformats.org/drawingml/2006/main" wrap="square"/>
              <a:lstStyle xmlns:a="http://schemas.openxmlformats.org/drawingml/2006/main"/>
              <a:p xmlns:a="http://schemas.openxmlformats.org/drawingml/2006/main">
                <a:pPr>
                  <a:defRPr sz="1000" b="0" strike="noStrike">
                    <a:solidFill>
                      <a:srgbClr val="000000"/>
                    </a:solidFill>
                    <a:uFillTx/>
                    <a:latin typeface="Calibri"/>
                  </a:defRPr>
                </a:pPr>
                <a:r>
                  <a:t/>
                </a:r>
              </a:p>
            </txPr>
            <dLblPos val="ctr"/>
            <showLegendKey val="1"/>
            <showVal val="0"/>
            <showCatName val="0"/>
            <showSerName val="1"/>
            <showPercent val="0"/>
            <showLeaderLines val="1"/>
          </dLbls>
          <cat>
            <strRef>
              <f>'Bridge — Revenue'!$B$20:$B$27</f>
              <strCache>
                <ptCount val="8"/>
                <pt idx="0">
                  <v>Reported P0 (= Organic + P0-only adj)</v>
                </pt>
                <pt idx="1">
                  <v>Volume (organic)</v>
                </pt>
                <pt idx="2">
                  <v>Price (organic)</v>
                </pt>
                <pt idx="3">
                  <v>Mix (organic)</v>
                </pt>
                <pt idx="4">
                  <v>M&amp;A scope changes</v>
                </pt>
                <pt idx="5">
                  <v>Other scope changes</v>
                </pt>
                <pt idx="6">
                  <v>One-offs</v>
                </pt>
                <pt idx="7">
                  <v>Reported P1 (= Organic + P1-only adj)</v>
                </pt>
              </strCache>
            </strRef>
          </cat>
          <val>
            <numRef>
              <f>'Bridge — Revenue'!$C$20:$C$27</f>
              <numCache>
                <formatCode>#,##0;\(#,##0\);\-</formatCode>
                <ptCount val="8"/>
                <pt idx="0">
                  <v>0</v>
                </pt>
                <pt idx="1">
                  <v>735385000</v>
                </pt>
                <pt idx="2">
                  <v>810190000</v>
                </pt>
                <pt idx="3">
                  <v>854749000</v>
                </pt>
                <pt idx="4">
                  <v>854749000</v>
                </pt>
                <pt idx="5">
                  <v>855379000</v>
                </pt>
                <pt idx="6">
                  <v>855189000</v>
                </pt>
                <pt idx="7">
                  <v>0</v>
                </pt>
              </numCache>
            </numRef>
          </val>
        </ser>
        <ser>
          <idx val="1"/>
          <order val="1"/>
          <tx>
            <strRef>
              <f>'Bridge — Revenue'!D19</f>
              <strCache>
                <ptCount val="1"/>
                <pt idx="0">
                  <v>Increase</v>
                </pt>
              </strCache>
            </strRef>
          </tx>
          <spPr>
            <a:solidFill xmlns:a="http://schemas.openxmlformats.org/drawingml/2006/main">
              <a:srgbClr val="059669"/>
            </a:solidFill>
            <a:ln xmlns:a="http://schemas.openxmlformats.org/drawingml/2006/main" w="12600">
              <a:solidFill>
                <a:srgbClr val="059669"/>
              </a:solidFill>
              <a:prstDash val="solid"/>
              <a:round/>
            </a:ln>
          </spPr>
          <invertIfNegative val="0"/>
          <dLbls>
            <txPr>
              <a:bodyPr xmlns:a="http://schemas.openxmlformats.org/drawingml/2006/main" wrap="square"/>
              <a:lstStyle xmlns:a="http://schemas.openxmlformats.org/drawingml/2006/main"/>
              <a:p xmlns:a="http://schemas.openxmlformats.org/drawingml/2006/main">
                <a:pPr>
                  <a:defRPr sz="1000" b="0" strike="noStrike">
                    <a:solidFill>
                      <a:srgbClr val="000000"/>
                    </a:solidFill>
                    <a:uFillTx/>
                    <a:latin typeface="Calibri"/>
                  </a:defRPr>
                </a:pPr>
                <a:r>
                  <a:t/>
                </a:r>
              </a:p>
            </txPr>
            <dLblPos val="ctr"/>
            <showLegendKey val="1"/>
            <showVal val="0"/>
            <showCatName val="0"/>
            <showSerName val="1"/>
            <showPercent val="0"/>
            <showLeaderLines val="1"/>
          </dLbls>
          <cat>
            <strRef>
              <f>'Bridge — Revenue'!$B$20:$B$27</f>
              <strCache>
                <ptCount val="8"/>
                <pt idx="0">
                  <v>Reported P0 (= Organic + P0-only adj)</v>
                </pt>
                <pt idx="1">
                  <v>Volume (organic)</v>
                </pt>
                <pt idx="2">
                  <v>Price (organic)</v>
                </pt>
                <pt idx="3">
                  <v>Mix (organic)</v>
                </pt>
                <pt idx="4">
                  <v>M&amp;A scope changes</v>
                </pt>
                <pt idx="5">
                  <v>Other scope changes</v>
                </pt>
                <pt idx="6">
                  <v>One-offs</v>
                </pt>
                <pt idx="7">
                  <v>Reported P1 (= Organic + P1-only adj)</v>
                </pt>
              </strCache>
            </strRef>
          </cat>
          <val>
            <numRef>
              <f>'Bridge — Revenue'!$D$20:$D$27</f>
              <numCache>
                <formatCode>#,##0;\(#,##0\);\-</formatCode>
                <ptCount val="8"/>
                <pt idx="0">
                  <v>735385000</v>
                </pt>
                <pt idx="1">
                  <v>74805000</v>
                </pt>
                <pt idx="2">
                  <v>44559000</v>
                </pt>
                <pt idx="3">
                  <v>0</v>
                </pt>
                <pt idx="4">
                  <v>850000</v>
                </pt>
                <pt idx="5">
                  <v>0</v>
                </pt>
                <pt idx="6">
                  <v>0</v>
                </pt>
                <pt idx="7">
                  <v>855189000</v>
                </pt>
              </numCache>
            </numRef>
          </val>
        </ser>
        <ser>
          <idx val="2"/>
          <order val="2"/>
          <tx>
            <strRef>
              <f>'Bridge — Revenue'!E19</f>
              <strCache>
                <ptCount val="1"/>
                <pt idx="0">
                  <v>Decrease</v>
                </pt>
              </strCache>
            </strRef>
          </tx>
          <spPr>
            <a:solidFill xmlns:a="http://schemas.openxmlformats.org/drawingml/2006/main">
              <a:srgbClr val="DC2626"/>
            </a:solidFill>
            <a:ln xmlns:a="http://schemas.openxmlformats.org/drawingml/2006/main" w="12600">
              <a:solidFill>
                <a:srgbClr val="DC2626"/>
              </a:solidFill>
              <a:prstDash val="solid"/>
              <a:round/>
            </a:ln>
          </spPr>
          <invertIfNegative val="0"/>
          <dLbls>
            <txPr>
              <a:bodyPr xmlns:a="http://schemas.openxmlformats.org/drawingml/2006/main" wrap="square"/>
              <a:lstStyle xmlns:a="http://schemas.openxmlformats.org/drawingml/2006/main"/>
              <a:p xmlns:a="http://schemas.openxmlformats.org/drawingml/2006/main">
                <a:pPr>
                  <a:defRPr sz="1000" b="0" strike="noStrike">
                    <a:solidFill>
                      <a:srgbClr val="000000"/>
                    </a:solidFill>
                    <a:uFillTx/>
                    <a:latin typeface="Calibri"/>
                  </a:defRPr>
                </a:pPr>
                <a:r>
                  <a:t/>
                </a:r>
              </a:p>
            </txPr>
            <dLblPos val="ctr"/>
            <showLegendKey val="1"/>
            <showVal val="0"/>
            <showCatName val="0"/>
            <showSerName val="1"/>
            <showPercent val="0"/>
            <showLeaderLines val="1"/>
          </dLbls>
          <cat>
            <strRef>
              <f>'Bridge — Revenue'!$B$20:$B$27</f>
              <strCache>
                <ptCount val="8"/>
                <pt idx="0">
                  <v>Reported P0 (= Organic + P0-only adj)</v>
                </pt>
                <pt idx="1">
                  <v>Volume (organic)</v>
                </pt>
                <pt idx="2">
                  <v>Price (organic)</v>
                </pt>
                <pt idx="3">
                  <v>Mix (organic)</v>
                </pt>
                <pt idx="4">
                  <v>M&amp;A scope changes</v>
                </pt>
                <pt idx="5">
                  <v>Other scope changes</v>
                </pt>
                <pt idx="6">
                  <v>One-offs</v>
                </pt>
                <pt idx="7">
                  <v>Reported P1 (= Organic + P1-only adj)</v>
                </pt>
              </strCache>
            </strRef>
          </cat>
          <val>
            <numRef>
              <f>'Bridge — Revenue'!$E$20:$E$27</f>
              <numCache>
                <formatCode>#,##0;\(#,##0\);\-</formatCode>
                <ptCount val="8"/>
                <pt idx="0">
                  <v>0</v>
                </pt>
                <pt idx="1">
                  <v>0</v>
                </pt>
                <pt idx="2">
                  <v>0</v>
                </pt>
                <pt idx="3">
                  <v>-0</v>
                </pt>
                <pt idx="4">
                  <v>0</v>
                </pt>
                <pt idx="5">
                  <v>220000</v>
                </pt>
                <pt idx="6">
                  <v>190000</v>
                </pt>
                <pt idx="7">
                  <v>0</v>
                </pt>
              </numCache>
            </numRef>
          </val>
        </ser>
        <gapWidth val="150"/>
        <overlap val="100"/>
        <axId val="74500163"/>
        <axId val="85573020"/>
      </barChart>
      <catAx>
        <axId val="74500163"/>
        <scaling>
          <orientation val="minMax"/>
        </scaling>
        <delete val="0"/>
        <axPos val="b"/>
        <numFmt formatCode="General" sourceLinked="1"/>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a:solidFill>
                  <a:srgbClr val="000000"/>
                </a:solidFill>
                <a:uFillTx/>
                <a:latin typeface="Calibri"/>
              </a:defRPr>
            </a:pPr>
            <a:r>
              <a:t/>
            </a:r>
          </a:p>
        </txPr>
        <crossAx val="85573020"/>
        <crosses val="autoZero"/>
        <auto val="1"/>
        <lblAlgn val="ctr"/>
        <lblOffset val="100"/>
        <noMultiLvlLbl val="0"/>
      </catAx>
      <valAx>
        <axId val="85573020"/>
        <scaling>
          <orientation val="minMax"/>
        </scaling>
        <delete val="0"/>
        <axPos val="l"/>
        <majorGridlines>
          <spPr>
            <a:ln xmlns:a="http://schemas.openxmlformats.org/drawingml/2006/main" w="9360">
              <a:solidFill>
                <a:srgbClr val="878787"/>
              </a:solidFill>
              <a:prstDash val="solid"/>
              <a:round/>
            </a:ln>
          </spPr>
        </majorGridlines>
        <title>
          <tx>
            <rich>
              <a:bodyPr xmlns:a="http://schemas.openxmlformats.org/drawingml/2006/main" rot="-5400000"/>
              <a:lstStyle xmlns:a="http://schemas.openxmlformats.org/drawingml/2006/main"/>
              <a:p xmlns:a="http://schemas.openxmlformats.org/drawingml/2006/main">
                <a:pPr>
                  <a:defRPr sz="1300" b="0" strike="noStrike">
                    <a:uFillTx/>
                    <a:latin typeface="Arial"/>
                  </a:defRPr>
                </a:pPr>
                <a:r>
                  <a:rPr sz="1000" b="1" strike="noStrike">
                    <a:solidFill>
                      <a:srgbClr val="000000"/>
                    </a:solidFill>
                    <a:uFillTx/>
                    <a:latin typeface="Calibri"/>
                  </a:rPr>
                  <a:t>Amount</a:t>
                </a:r>
              </a:p>
            </rich>
          </tx>
          <overlay val="0"/>
          <spPr>
            <a:noFill xmlns:a="http://schemas.openxmlformats.org/drawingml/2006/main"/>
            <a:ln xmlns:a="http://schemas.openxmlformats.org/drawingml/2006/main" w="0">
              <a:noFill/>
              <a:prstDash val="solid"/>
            </a:ln>
          </spPr>
        </title>
        <numFmt formatCode="#,##0;\(#,##0\);\-" sourceLinked="1"/>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a:solidFill>
                  <a:srgbClr val="000000"/>
                </a:solidFill>
                <a:uFillTx/>
                <a:latin typeface="Calibri"/>
              </a:defRPr>
            </a:pPr>
            <a:r>
              <a:t/>
            </a:r>
          </a:p>
        </txPr>
        <crossAx val="74500163"/>
        <crosses val="autoZero"/>
        <crossBetween val="between"/>
      </valAx>
    </plotArea>
    <legend>
      <legendPos val="r"/>
      <overlay val="0"/>
      <spPr>
        <a:noFill xmlns:a="http://schemas.openxmlformats.org/drawingml/2006/main"/>
        <a:ln xmlns:a="http://schemas.openxmlformats.org/drawingml/2006/main" w="0">
          <a:noFill/>
          <a:prstDash val="solid"/>
        </a:ln>
      </spPr>
      <txPr>
        <a:bodyPr xmlns:a="http://schemas.openxmlformats.org/drawingml/2006/main"/>
        <a:lstStyle xmlns:a="http://schemas.openxmlformats.org/drawingml/2006/main"/>
        <a:p xmlns:a="http://schemas.openxmlformats.org/drawingml/2006/main">
          <a:pPr>
            <a:defRPr sz="1000" b="0" strike="noStrike">
              <a:solidFill>
                <a:srgbClr val="000000"/>
              </a:solidFill>
              <a:uFillTx/>
              <a:latin typeface="Calibri"/>
            </a:defRPr>
          </a:pPr>
          <a:r>
            <a:t/>
          </a:r>
        </a:p>
      </txPr>
    </legend>
    <plotVisOnly val="1"/>
    <dispBlanksAs val="gap"/>
  </chart>
  <spPr>
    <a:solidFill xmlns:a="http://schemas.openxmlformats.org/drawingml/2006/main">
      <a:srgbClr val="FFFFFF"/>
    </a:solidFill>
    <a:ln xmlns:a="http://schemas.openxmlformats.org/drawingml/2006/main" w="9360">
      <a:solidFill>
        <a:srgbClr val="D9D9D9"/>
      </a:solidFill>
      <a:prstDash val="solid"/>
      <a:round/>
    </a:ln>
  </spPr>
</chartSpace>
</file>

<file path=xl/drawings/_rels/drawing1.xml.rels><Relationships xmlns="http://schemas.openxmlformats.org/package/2006/relationships"><Relationship Type="http://schemas.openxmlformats.org/officeDocument/2006/relationships/chart" Target="/xl/charts/chart1.xml" Id="rId1"/></Relationships>
</file>

<file path=xl/drawings/drawing1.xml><?xml version="1.0" encoding="utf-8"?>
<wsDr xmlns="http://schemas.openxmlformats.org/drawingml/2006/spreadsheetDrawing">
  <twoCellAnchor editAs="oneCell">
    <from>
      <col>1</col>
      <colOff>0</colOff>
      <row>29</row>
      <rowOff>0</rowOff>
    </from>
    <to>
      <col>6</col>
      <colOff>40680</colOff>
      <row>51</row>
      <rowOff>128880</rowOff>
    </to>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twoCellAnchor>
</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Relationships xmlns="http://schemas.openxmlformats.org/package/2006/relationships"><Relationship Type="http://schemas.openxmlformats.org/officeDocument/2006/relationships/hyperlink" Target="https://financecfo.vercel.app/en/pillars/fpa/modules/2.6" TargetMode="External" Id="rId1"/></Relationships>
</file>

<file path=xl/worksheets/_rels/sheet9.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B2:I19"/>
  <sheetViews>
    <sheetView showGridLines="0" workbookViewId="0">
      <selection activeCell="A1" sqref="A1"/>
    </sheetView>
  </sheetViews>
  <sheetFormatPr baseColWidth="8" defaultRowHeight="15"/>
  <cols>
    <col width="4" customWidth="1" style="82" min="1" max="1"/>
    <col width="18" customWidth="1" style="82" min="2" max="2"/>
    <col width="70" customWidth="1" style="82" min="3" max="3"/>
  </cols>
  <sheetData>
    <row r="2">
      <c r="B2" s="83" t="inlineStr">
        <is>
          <t>FinanceCFO</t>
        </is>
      </c>
    </row>
    <row r="3"/>
    <row r="4"/>
    <row r="5">
      <c r="B5" s="84" t="inlineStr">
        <is>
          <t>Complex finance, made obvious.</t>
        </is>
      </c>
    </row>
    <row r="6" ht="14" customHeight="1" s="82"/>
    <row r="7">
      <c r="B7" s="85" t="inlineStr">
        <is>
          <t>MODULE</t>
        </is>
      </c>
      <c r="C7" s="86" t="inlineStr">
        <is>
          <t>2.6 — Variance Analysis Frameworks</t>
        </is>
      </c>
    </row>
    <row r="8">
      <c r="B8" s="85" t="inlineStr">
        <is>
          <t>PILLAR</t>
        </is>
      </c>
      <c r="C8" s="87" t="inlineStr">
        <is>
          <t>Pillar 2 — FP&amp;A &amp; Performance Management</t>
        </is>
      </c>
    </row>
    <row r="9">
      <c r="B9" s="85" t="inlineStr">
        <is>
          <t>URL</t>
        </is>
      </c>
      <c r="C9" s="88" t="inlineStr">
        <is>
          <t>https://financecfo.vercel.app/en/pillars/fpa/modules/2.6</t>
        </is>
      </c>
    </row>
    <row r="10">
      <c r="B10" s="85" t="inlineStr">
        <is>
          <t>PRICE</t>
        </is>
      </c>
      <c r="C10" s="89" t="inlineStr">
        <is>
          <t>Free. Always.</t>
        </is>
      </c>
    </row>
    <row r="12" ht="8" customHeight="1" s="82"/>
    <row r="13">
      <c r="B13" s="90" t="inlineStr">
        <is>
          <t>WHAT'S IN THIS WORKBOOK</t>
        </is>
      </c>
    </row>
    <row r="14">
      <c r="B14" s="87" t="inlineStr">
        <is>
          <t>•  A reusable, client-ready Variance Analysis workbook.</t>
        </is>
      </c>
    </row>
    <row r="15">
      <c r="B15" s="87" t="inlineStr">
        <is>
          <t>•  Switch between US/CPG and Textbook conventions on the fly.</t>
        </is>
      </c>
    </row>
    <row r="16">
      <c r="B16" s="87" t="inlineStr">
        <is>
          <t>•  Includes Constant Currency view, GM Bridge in bps, and AI commentary prompts.</t>
        </is>
      </c>
    </row>
    <row r="17">
      <c r="B17" s="87" t="inlineStr">
        <is>
          <t>•  Built to be edited and shared — keep the brand attribution if it's useful.</t>
        </is>
      </c>
    </row>
    <row r="18" ht="10" customHeight="1" s="82"/>
    <row r="19">
      <c r="B19" s="91" t="inlineStr">
        <is>
          <t>Built by FinanceCFO. Share freely with attribution.</t>
        </is>
      </c>
    </row>
  </sheetData>
  <mergeCells count="8">
    <mergeCell ref="B13:I13"/>
    <mergeCell ref="B15:I15"/>
    <mergeCell ref="B16:I16"/>
    <mergeCell ref="B2:I4"/>
    <mergeCell ref="B5:I5"/>
    <mergeCell ref="B14:I14"/>
    <mergeCell ref="B19:I19"/>
    <mergeCell ref="B17:I17"/>
  </mergeCells>
  <hyperlinks>
    <hyperlink xmlns:r="http://schemas.openxmlformats.org/officeDocument/2006/relationships" ref="C9" r:id="rId1"/>
  </hyperlinks>
  <pageMargins left="0.75" right="0.75" top="1" bottom="1" header="0.5" footer="0.5"/>
</worksheet>
</file>

<file path=xl/worksheets/sheet10.xml><?xml version="1.0" encoding="utf-8"?>
<worksheet xmlns="http://schemas.openxmlformats.org/spreadsheetml/2006/main">
  <sheetPr filterMode="0">
    <outlinePr summaryBelow="1" summaryRight="1"/>
    <pageSetUpPr fitToPage="0"/>
  </sheetPr>
  <dimension ref="A1:I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2" customWidth="1" style="92" min="1" max="1"/>
    <col width="28" customWidth="1" style="92" min="2" max="2"/>
    <col width="18" customWidth="1" style="92" min="3" max="4"/>
    <col width="8" customWidth="1" style="92" min="5" max="5"/>
    <col width="50" customWidth="1" style="92" min="6" max="6"/>
  </cols>
  <sheetData>
    <row r="1">
      <c r="I1" s="93" t="inlineStr">
        <is>
          <t>FinanceCFO · 2.6</t>
        </is>
      </c>
    </row>
    <row r="2" ht="22.05" customHeight="1" s="82">
      <c r="B2" s="101" t="inlineStr">
        <is>
          <t>Gross Profit Bridge — Reported P0 to Reported P1</t>
        </is>
      </c>
    </row>
    <row r="3" ht="15" customHeight="1" s="82">
      <c r="B3" s="102" t="inlineStr">
        <is>
          <t>Decomposes Δ GP by Volume / Price / Cost / Mix + adjustments at GM% assumption.</t>
        </is>
      </c>
    </row>
    <row r="5" ht="15" customHeight="1" s="82">
      <c r="B5" s="109" t="inlineStr">
        <is>
          <t>Step</t>
        </is>
      </c>
      <c r="C5" s="109" t="inlineStr">
        <is>
          <t>Δ GP</t>
        </is>
      </c>
      <c r="D5" s="109" t="inlineStr">
        <is>
          <t>Cumulative GP</t>
        </is>
      </c>
      <c r="E5" s="109" t="inlineStr">
        <is>
          <t>Sign</t>
        </is>
      </c>
      <c r="F5" s="109" t="inlineStr">
        <is>
          <t>Note</t>
        </is>
      </c>
    </row>
    <row r="6" ht="15" customHeight="1" s="82">
      <c r="B6" s="128" t="inlineStr">
        <is>
          <t>Reported P0 GP</t>
        </is>
      </c>
      <c r="C6" s="129">
        <f>SUM(SKU_GP0)+SUMPRODUCT((ADJ_PERIOD="Period 0 only")*ADJ_AMOUNT*ADJ_GM_PCT)</f>
        <v/>
      </c>
      <c r="D6" s="132">
        <f>C6</f>
        <v/>
      </c>
      <c r="E6" s="144">
        <f>IF(C6&gt;0,"F",IF(C6&lt;0,"U",""))</f>
        <v/>
      </c>
      <c r="F6" s="131" t="inlineStr">
        <is>
          <t>Starting GP including P0-only adj × GM%</t>
        </is>
      </c>
    </row>
    <row r="7" ht="15" customHeight="1" s="82">
      <c r="B7" s="145" t="inlineStr">
        <is>
          <t>Volume effect on GP</t>
        </is>
      </c>
      <c r="C7" s="115">
        <f>SUMPRODUCT((SKU_Q1-SKU_Q0)*(SKU_P0-SKU_C0))</f>
        <v/>
      </c>
      <c r="D7" s="146">
        <f>D6+C7</f>
        <v/>
      </c>
      <c r="E7" s="147">
        <f>IF(C7&gt;0,"F",IF(C7&lt;0,"U",""))</f>
        <v/>
      </c>
      <c r="F7" s="148" t="inlineStr">
        <is>
          <t>ΔQ × baseline GP/unit</t>
        </is>
      </c>
    </row>
    <row r="8" ht="15" customHeight="1" s="82">
      <c r="B8" s="133" t="inlineStr">
        <is>
          <t>Price effect on GP</t>
        </is>
      </c>
      <c r="C8" s="112">
        <f>IF(CONVENTION="US/CPG",SUMPRODUCT((SKU_P1-SKU_P0)*SKU_Q1),SUMPRODUCT((SKU_P1-SKU_P0)*SKU_Q0))</f>
        <v/>
      </c>
      <c r="D8" s="132">
        <f>D7+C8</f>
        <v/>
      </c>
      <c r="E8" s="144">
        <f>IF(C8&gt;0,"F",IF(C8&lt;0,"U",""))</f>
        <v/>
      </c>
      <c r="F8" s="131" t="inlineStr">
        <is>
          <t>ΔP × Q (full effect goes to GP)</t>
        </is>
      </c>
    </row>
    <row r="9" ht="15" customHeight="1" s="82">
      <c r="B9" s="145" t="inlineStr">
        <is>
          <t>Cost effect on GP</t>
        </is>
      </c>
      <c r="C9" s="115">
        <f>IF(CONVENTION="US/CPG",-SUMPRODUCT((SKU_C1-SKU_C0)*SKU_Q1),-SUMPRODUCT((SKU_C1-SKU_C0)*SKU_Q0))</f>
        <v/>
      </c>
      <c r="D9" s="146">
        <f>D8+C9</f>
        <v/>
      </c>
      <c r="E9" s="147">
        <f>IF(C9&gt;0,"F",IF(C9&lt;0,"U",""))</f>
        <v/>
      </c>
      <c r="F9" s="148" t="inlineStr">
        <is>
          <t>−ΔC × Q (cost up = GP down)</t>
        </is>
      </c>
    </row>
    <row r="10" ht="15" customHeight="1" s="82">
      <c r="B10" s="133" t="inlineStr">
        <is>
          <t>Mix effect on GP</t>
        </is>
      </c>
      <c r="C10" s="112">
        <f>SUM(SKU_GP1)-SUM(SKU_GP0)-SUMPRODUCT((SKU_Q1-SKU_Q0)*(SKU_P0-SKU_C0))-(IF(CONVENTION="US/CPG",SUMPRODUCT((SKU_P1-SKU_P0)*SKU_Q1),SUMPRODUCT((SKU_P1-SKU_P0)*SKU_Q0)))-(IF(CONVENTION="US/CPG",-SUMPRODUCT((SKU_C1-SKU_C0)*SKU_Q1),-SUMPRODUCT((SKU_C1-SKU_C0)*SKU_Q0)))</f>
        <v/>
      </c>
      <c r="D10" s="132">
        <f>D9+C10</f>
        <v/>
      </c>
      <c r="E10" s="144">
        <f>IF(C10&gt;0,"F",IF(C10&lt;0,"U",""))</f>
        <v/>
      </c>
      <c r="F10" s="131" t="inlineStr">
        <is>
          <t>Residual on GP</t>
        </is>
      </c>
    </row>
    <row r="11" ht="15" customHeight="1" s="82">
      <c r="B11" s="145" t="inlineStr">
        <is>
          <t>M&amp;A GP impact</t>
        </is>
      </c>
      <c r="C11" s="115">
        <f>SUMPRODUCT((ADJ_TYPE="M&amp;A")*ADJ_BRIDGE*ADJ_GM_PCT)</f>
        <v/>
      </c>
      <c r="D11" s="146">
        <f>D10+C11</f>
        <v/>
      </c>
      <c r="E11" s="147">
        <f>IF(C11&gt;0,"F",IF(C11&lt;0,"U",""))</f>
        <v/>
      </c>
      <c r="F11" s="148" t="inlineStr">
        <is>
          <t>Net M&amp;A × assumed GM%</t>
        </is>
      </c>
    </row>
    <row r="12" ht="15" customHeight="1" s="82">
      <c r="B12" s="133" t="inlineStr">
        <is>
          <t>Scope GP impact</t>
        </is>
      </c>
      <c r="C12" s="112">
        <f>SUMPRODUCT((ADJ_TYPE="Scope")*ADJ_BRIDGE*ADJ_GM_PCT)</f>
        <v/>
      </c>
      <c r="D12" s="132">
        <f>D11+C12</f>
        <v/>
      </c>
      <c r="E12" s="144">
        <f>IF(C12&gt;0,"F",IF(C12&lt;0,"U",""))</f>
        <v/>
      </c>
      <c r="F12" s="131" t="inlineStr">
        <is>
          <t>Net scope × GM%</t>
        </is>
      </c>
    </row>
    <row r="13" ht="15" customHeight="1" s="82">
      <c r="B13" s="145" t="inlineStr">
        <is>
          <t>One-offs GP impact</t>
        </is>
      </c>
      <c r="C13" s="115">
        <f>SUMPRODUCT((ADJ_TYPE="One-off")*ADJ_BRIDGE*ADJ_GM_PCT)</f>
        <v/>
      </c>
      <c r="D13" s="146">
        <f>D12+C13</f>
        <v/>
      </c>
      <c r="E13" s="147">
        <f>IF(C13&gt;0,"F",IF(C13&lt;0,"U",""))</f>
        <v/>
      </c>
      <c r="F13" s="148" t="inlineStr">
        <is>
          <t>Net one-offs × GM% (1.0 typically)</t>
        </is>
      </c>
    </row>
    <row r="14" ht="15" customHeight="1" s="82">
      <c r="B14" s="128" t="inlineStr">
        <is>
          <t>Reported P1 GP</t>
        </is>
      </c>
      <c r="C14" s="129">
        <f>0</f>
        <v/>
      </c>
      <c r="D14" s="132">
        <f>SUM(SKU_GP1)+SUMPRODUCT((ADJ_PERIOD="Period 1 only")*ADJ_AMOUNT*ADJ_GM_PCT)</f>
        <v/>
      </c>
      <c r="E14" s="144">
        <f>IF(C14&gt;0,"F",IF(C14&lt;0,"U",""))</f>
        <v/>
      </c>
      <c r="F14" s="131" t="inlineStr">
        <is>
          <t>Ending GP including P1-only adj × GM%</t>
        </is>
      </c>
    </row>
  </sheetData>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11.xml><?xml version="1.0" encoding="utf-8"?>
<worksheet xmlns="http://schemas.openxmlformats.org/spreadsheetml/2006/main">
  <sheetPr filterMode="0">
    <outlinePr summaryBelow="1" summaryRight="1"/>
    <pageSetUpPr fitToPage="0"/>
  </sheetPr>
  <dimension ref="A1:I15"/>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2" customWidth="1" style="92" min="1" max="1"/>
    <col width="28" customWidth="1" style="92" min="2" max="2"/>
    <col width="16" customWidth="1" style="92" min="3" max="4"/>
    <col width="60" customWidth="1" style="92" min="5" max="5"/>
  </cols>
  <sheetData>
    <row r="1">
      <c r="I1" s="93" t="inlineStr">
        <is>
          <t>FinanceCFO · 2.6</t>
        </is>
      </c>
    </row>
    <row r="2" ht="22.05" customHeight="1" s="82">
      <c r="B2" s="101" t="inlineStr">
        <is>
          <t>EBITDA Bridge — Reported P0 to Reported P1</t>
        </is>
      </c>
    </row>
    <row r="3" ht="15" customHeight="1" s="82">
      <c r="B3" s="102" t="inlineStr">
        <is>
          <t>EBITDA = GP − Opex (placeholder). One-offs hit EBITDA fully (below GP). M&amp;A at assumed GM%.</t>
        </is>
      </c>
    </row>
    <row r="5" ht="15" customHeight="1" s="82">
      <c r="B5" s="127" t="inlineStr">
        <is>
          <t>EBITDA components (simplified — opex flat, focus on GP drivers)</t>
        </is>
      </c>
    </row>
    <row r="6" ht="15" customHeight="1" s="82">
      <c r="B6" s="109" t="inlineStr">
        <is>
          <t>Step</t>
        </is>
      </c>
      <c r="C6" s="109" t="inlineStr">
        <is>
          <t>Δ EBITDA</t>
        </is>
      </c>
      <c r="D6" s="109" t="inlineStr">
        <is>
          <t>Cumulative</t>
        </is>
      </c>
      <c r="E6" s="109" t="inlineStr">
        <is>
          <t>Note</t>
        </is>
      </c>
    </row>
    <row r="7" ht="15" customHeight="1" s="82">
      <c r="B7" s="128" t="inlineStr">
        <is>
          <t>Reported P0 EBITDA proxy (= GP P0)</t>
        </is>
      </c>
      <c r="C7" s="129">
        <f>'Bridge — GP'!D6</f>
        <v/>
      </c>
      <c r="D7" s="132">
        <f>C7</f>
        <v/>
      </c>
      <c r="E7" s="131" t="inlineStr">
        <is>
          <t>Using GP as EBITDA proxy in this template</t>
        </is>
      </c>
    </row>
    <row r="8" ht="15" customHeight="1" s="82">
      <c r="B8" s="145" t="inlineStr">
        <is>
          <t>Volume effect</t>
        </is>
      </c>
      <c r="C8" s="150">
        <f>'Bridge — GP'!C7</f>
        <v/>
      </c>
      <c r="D8" s="146">
        <f>D7+C8</f>
        <v/>
      </c>
      <c r="E8" s="148" t="inlineStr">
        <is>
          <t>From GP bridge</t>
        </is>
      </c>
    </row>
    <row r="9" ht="15" customHeight="1" s="82">
      <c r="B9" s="133" t="inlineStr">
        <is>
          <t>Price effect</t>
        </is>
      </c>
      <c r="C9" s="129">
        <f>'Bridge — GP'!C8</f>
        <v/>
      </c>
      <c r="D9" s="132">
        <f>D8+C9</f>
        <v/>
      </c>
      <c r="E9" s="131" t="inlineStr">
        <is>
          <t>From GP bridge</t>
        </is>
      </c>
    </row>
    <row r="10" ht="15" customHeight="1" s="82">
      <c r="B10" s="145" t="inlineStr">
        <is>
          <t>Cost effect</t>
        </is>
      </c>
      <c r="C10" s="150">
        <f>'Bridge — GP'!C9</f>
        <v/>
      </c>
      <c r="D10" s="146">
        <f>D9+C10</f>
        <v/>
      </c>
      <c r="E10" s="148" t="inlineStr">
        <is>
          <t>From GP bridge</t>
        </is>
      </c>
    </row>
    <row r="11" ht="15" customHeight="1" s="82">
      <c r="B11" s="133" t="inlineStr">
        <is>
          <t>Mix effect</t>
        </is>
      </c>
      <c r="C11" s="129">
        <f>'Bridge — GP'!C10</f>
        <v/>
      </c>
      <c r="D11" s="132">
        <f>D10+C11</f>
        <v/>
      </c>
      <c r="E11" s="131" t="inlineStr">
        <is>
          <t>From GP bridge</t>
        </is>
      </c>
    </row>
    <row r="12" ht="15" customHeight="1" s="82">
      <c r="B12" s="145" t="inlineStr">
        <is>
          <t>M&amp;A EBITDA impact</t>
        </is>
      </c>
      <c r="C12" s="150">
        <f>'Bridge — GP'!C11</f>
        <v/>
      </c>
      <c r="D12" s="146">
        <f>D11+C12</f>
        <v/>
      </c>
      <c r="E12" s="148" t="inlineStr">
        <is>
          <t>Net M&amp;A at assumed GM%</t>
        </is>
      </c>
    </row>
    <row r="13" ht="15" customHeight="1" s="82">
      <c r="B13" s="133" t="inlineStr">
        <is>
          <t>Scope EBITDA impact</t>
        </is>
      </c>
      <c r="C13" s="129">
        <f>'Bridge — GP'!C12</f>
        <v/>
      </c>
      <c r="D13" s="132">
        <f>D12+C13</f>
        <v/>
      </c>
      <c r="E13" s="131" t="inlineStr">
        <is>
          <t>Net scope at GM%</t>
        </is>
      </c>
    </row>
    <row r="14" ht="15" customHeight="1" s="82">
      <c r="B14" s="145" t="inlineStr">
        <is>
          <t>One-offs EBITDA impact</t>
        </is>
      </c>
      <c r="C14" s="150">
        <f>'Bridge — GP'!C13</f>
        <v/>
      </c>
      <c r="D14" s="146">
        <f>D13+C14</f>
        <v/>
      </c>
      <c r="E14" s="148" t="inlineStr">
        <is>
          <t>Below-GP one-offs (GM% = 1.0 by convention)</t>
        </is>
      </c>
    </row>
    <row r="15" ht="15" customHeight="1" s="82">
      <c r="B15" s="128" t="inlineStr">
        <is>
          <t>Reported P1 EBITDA proxy (= GP P1)</t>
        </is>
      </c>
      <c r="C15" s="129">
        <f>0</f>
        <v/>
      </c>
      <c r="D15" s="132">
        <f>'Bridge — GP'!D14</f>
        <v/>
      </c>
      <c r="E15" s="131" t="inlineStr">
        <is>
          <t>From GP bridge ending</t>
        </is>
      </c>
    </row>
  </sheetData>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12.xml><?xml version="1.0" encoding="utf-8"?>
<worksheet xmlns="http://schemas.openxmlformats.org/spreadsheetml/2006/main">
  <sheetPr filterMode="0">
    <outlinePr summaryBelow="1" summaryRight="1"/>
    <pageSetUpPr fitToPage="0"/>
  </sheetPr>
  <dimension ref="A1:I26"/>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2" customWidth="1" style="92" min="1" max="1"/>
    <col width="28" customWidth="1" style="92" min="2" max="2"/>
    <col width="18" customWidth="1" style="92" min="3" max="3"/>
    <col width="16" customWidth="1" style="92" min="4" max="4"/>
    <col width="12" customWidth="1" style="92" min="5" max="5"/>
    <col width="14" customWidth="1" style="92" min="6" max="6"/>
    <col width="50" customWidth="1" style="92" min="7" max="7"/>
  </cols>
  <sheetData>
    <row r="1">
      <c r="I1" s="93" t="inlineStr">
        <is>
          <t>FinanceCFO · 2.6</t>
        </is>
      </c>
    </row>
    <row r="2" ht="22.05" customHeight="1" s="82">
      <c r="B2" s="101" t="inlineStr">
        <is>
          <t>GM% Bridge — basis-point decomposition</t>
        </is>
      </c>
    </row>
    <row r="3" ht="15" customHeight="1" s="82">
      <c r="B3" s="102" t="inlineStr">
        <is>
          <t>At each step, GM% recomputed = cumulative GP / cumulative Revenue. Δ bps from prior step shown.</t>
        </is>
      </c>
    </row>
    <row r="5" ht="15" customHeight="1" s="82">
      <c r="B5" s="109" t="inlineStr">
        <is>
          <t>Step</t>
        </is>
      </c>
      <c r="C5" s="109" t="inlineStr">
        <is>
          <t>Cum Revenue</t>
        </is>
      </c>
      <c r="D5" s="109" t="inlineStr">
        <is>
          <t>Cum GP</t>
        </is>
      </c>
      <c r="E5" s="109" t="inlineStr">
        <is>
          <t>GM%</t>
        </is>
      </c>
      <c r="F5" s="109" t="inlineStr">
        <is>
          <t>Δ bps from prior</t>
        </is>
      </c>
      <c r="G5" s="109" t="inlineStr">
        <is>
          <t>Note</t>
        </is>
      </c>
    </row>
    <row r="6" ht="15" customHeight="1" s="82">
      <c r="B6" s="128" t="inlineStr">
        <is>
          <t>Reported P0</t>
        </is>
      </c>
      <c r="C6" s="129">
        <f>'Bridge — Revenue'!D6</f>
        <v/>
      </c>
      <c r="D6" s="129">
        <f>'Bridge — GP'!D6</f>
        <v/>
      </c>
      <c r="E6" s="154">
        <f>IFERROR(D6/C6,0)</f>
        <v/>
      </c>
      <c r="F6" s="133" t="n"/>
      <c r="G6" s="131" t="inlineStr">
        <is>
          <t>Starting GM%</t>
        </is>
      </c>
    </row>
    <row r="7" ht="15" customHeight="1" s="82">
      <c r="B7" s="145" t="inlineStr">
        <is>
          <t>Volume</t>
        </is>
      </c>
      <c r="C7" s="150">
        <f>'Bridge — Revenue'!D7</f>
        <v/>
      </c>
      <c r="D7" s="150">
        <f>'Bridge — GP'!D7</f>
        <v/>
      </c>
      <c r="E7" s="155">
        <f>IFERROR(D7/C7,0)</f>
        <v/>
      </c>
      <c r="F7" s="156">
        <f>(E7-E6)*10000</f>
        <v/>
      </c>
      <c r="G7" s="148" t="inlineStr">
        <is>
          <t>Vol on Rev and GP</t>
        </is>
      </c>
    </row>
    <row r="8" ht="15" customHeight="1" s="82">
      <c r="B8" s="133" t="inlineStr">
        <is>
          <t>Price</t>
        </is>
      </c>
      <c r="C8" s="129">
        <f>'Bridge — Revenue'!D8</f>
        <v/>
      </c>
      <c r="D8" s="129">
        <f>'Bridge — GP'!D8</f>
        <v/>
      </c>
      <c r="E8" s="154">
        <f>IFERROR(D8/C8,0)</f>
        <v/>
      </c>
      <c r="F8" s="157">
        <f>(E8-E7)*10000</f>
        <v/>
      </c>
      <c r="G8" s="131" t="inlineStr">
        <is>
          <t>Price flows to GP fully</t>
        </is>
      </c>
    </row>
    <row r="9" ht="15" customHeight="1" s="82">
      <c r="B9" s="145" t="inlineStr">
        <is>
          <t>Cost</t>
        </is>
      </c>
      <c r="C9" s="150">
        <f>'Bridge — Revenue'!D8</f>
        <v/>
      </c>
      <c r="D9" s="150">
        <f>'Bridge — GP'!D9</f>
        <v/>
      </c>
      <c r="E9" s="155">
        <f>IFERROR(D9/C9,0)</f>
        <v/>
      </c>
      <c r="F9" s="156">
        <f>(E9-E8)*10000</f>
        <v/>
      </c>
      <c r="G9" s="148" t="inlineStr">
        <is>
          <t>Cost only affects GP not Rev — Rev stays at prior step</t>
        </is>
      </c>
    </row>
    <row r="10" ht="15" customHeight="1" s="82">
      <c r="B10" s="133" t="inlineStr">
        <is>
          <t>Mix</t>
        </is>
      </c>
      <c r="C10" s="129">
        <f>'Bridge — Revenue'!D9</f>
        <v/>
      </c>
      <c r="D10" s="129">
        <f>'Bridge — GP'!D10</f>
        <v/>
      </c>
      <c r="E10" s="154">
        <f>IFERROR(D10/C10,0)</f>
        <v/>
      </c>
      <c r="F10" s="157">
        <f>(E10-E9)*10000</f>
        <v/>
      </c>
      <c r="G10" s="131" t="inlineStr">
        <is>
          <t>Mix on Rev and GP</t>
        </is>
      </c>
    </row>
    <row r="11" ht="15" customHeight="1" s="82">
      <c r="B11" s="145" t="inlineStr">
        <is>
          <t>M&amp;A</t>
        </is>
      </c>
      <c r="C11" s="150">
        <f>'Bridge — Revenue'!D10</f>
        <v/>
      </c>
      <c r="D11" s="150">
        <f>'Bridge — GP'!D11</f>
        <v/>
      </c>
      <c r="E11" s="155">
        <f>IFERROR(D11/C11,0)</f>
        <v/>
      </c>
      <c r="F11" s="156">
        <f>(E11-E10)*10000</f>
        <v/>
      </c>
      <c r="G11" s="148" t="inlineStr">
        <is>
          <t>M&amp;A both</t>
        </is>
      </c>
    </row>
    <row r="12" ht="15" customHeight="1" s="82">
      <c r="B12" s="133" t="inlineStr">
        <is>
          <t>Scope</t>
        </is>
      </c>
      <c r="C12" s="129">
        <f>'Bridge — Revenue'!D11</f>
        <v/>
      </c>
      <c r="D12" s="129">
        <f>'Bridge — GP'!D12</f>
        <v/>
      </c>
      <c r="E12" s="154">
        <f>IFERROR(D12/C12,0)</f>
        <v/>
      </c>
      <c r="F12" s="157">
        <f>(E12-E11)*10000</f>
        <v/>
      </c>
      <c r="G12" s="131" t="inlineStr">
        <is>
          <t>Scope both</t>
        </is>
      </c>
    </row>
    <row r="13" ht="15" customHeight="1" s="82">
      <c r="B13" s="145" t="inlineStr">
        <is>
          <t>One-offs</t>
        </is>
      </c>
      <c r="C13" s="150">
        <f>'Bridge — Revenue'!D12</f>
        <v/>
      </c>
      <c r="D13" s="150">
        <f>'Bridge — GP'!D13</f>
        <v/>
      </c>
      <c r="E13" s="155">
        <f>IFERROR(D13/C13,0)</f>
        <v/>
      </c>
      <c r="F13" s="156">
        <f>(E13-E12)*10000</f>
        <v/>
      </c>
      <c r="G13" s="148" t="inlineStr">
        <is>
          <t>One-offs both</t>
        </is>
      </c>
    </row>
    <row r="14" ht="15" customHeight="1" s="82">
      <c r="B14" s="128" t="inlineStr">
        <is>
          <t>Reported P1</t>
        </is>
      </c>
      <c r="C14" s="129">
        <f>'Bridge — Revenue'!D13</f>
        <v/>
      </c>
      <c r="D14" s="129">
        <f>'Bridge — GP'!D14</f>
        <v/>
      </c>
      <c r="E14" s="154">
        <f>IFERROR(D14/C14,0)</f>
        <v/>
      </c>
      <c r="F14" s="157">
        <f>(E14-E13)*10000</f>
        <v/>
      </c>
      <c r="G14" s="131" t="inlineStr">
        <is>
          <t>Ending GM%</t>
        </is>
      </c>
    </row>
    <row r="16" ht="15" customHeight="1" s="82">
      <c r="B16" s="158" t="inlineStr">
        <is>
          <t>TOTAL Δ GM% (bps)</t>
        </is>
      </c>
      <c r="F16" s="159">
        <f>SUM(F7:F14)</f>
        <v/>
      </c>
    </row>
    <row r="19" ht="15" customHeight="1" s="82">
      <c r="B19" s="118" t="inlineStr">
        <is>
          <t>How to read this bridge</t>
        </is>
      </c>
    </row>
    <row r="20" ht="15" customHeight="1" s="82">
      <c r="B20" s="160" t="inlineStr">
        <is>
          <t>Each row recomputes GM% at the cumulative state after that step. Δ bps from prior is the marginal contribution of the step.</t>
        </is>
      </c>
    </row>
    <row r="21" ht="15" customHeight="1" s="82">
      <c r="B21" s="160" t="inlineStr">
        <is>
          <t>Volume in pure form preserves GM% (revenue and GP scale equally). But because volume mix differs by SKU, volume affects GM%.</t>
        </is>
      </c>
    </row>
    <row r="22" ht="15" customHeight="1" s="82">
      <c r="B22" s="160" t="inlineStr">
        <is>
          <t>Price and Cost flow asymmetrically: Price adds to numerator only; Cost subtracts from numerator only. Both expand or compress GM%.</t>
        </is>
      </c>
    </row>
    <row r="23" ht="15" customHeight="1" s="82">
      <c r="B23" s="160" t="inlineStr">
        <is>
          <t>Mix is the residual on revenue AND GP — captures composition shift between high- and low-margin SKUs.</t>
        </is>
      </c>
    </row>
    <row r="24" ht="15" customHeight="1" s="82">
      <c r="B24" s="160" t="inlineStr">
        <is>
          <t>M&amp;A and Scope items: GM% impact depends on the GM% assumption on the adjustment (column F of Inputs — FX &amp; Adj.).</t>
        </is>
      </c>
    </row>
    <row r="25" ht="15" customHeight="1" s="82">
      <c r="B25" s="160" t="inlineStr">
        <is>
          <t>One-offs: typically below-GP, GM% assumption = 1.0 means full pass-through to GP. Adjust if your one-off is COGS-related.</t>
        </is>
      </c>
    </row>
    <row r="26" ht="15" customHeight="1" s="82">
      <c r="B26" s="160" t="inlineStr">
        <is>
          <t>Total Δ bps = (Reported P1 GM%) − (Reported P0 GM%). Sum of step Δ bps reconciles.</t>
        </is>
      </c>
    </row>
  </sheetData>
  <mergeCells count="7">
    <mergeCell ref="B24:G24"/>
    <mergeCell ref="B20:G20"/>
    <mergeCell ref="B22:G22"/>
    <mergeCell ref="B23:G23"/>
    <mergeCell ref="B26:G26"/>
    <mergeCell ref="B21:G21"/>
    <mergeCell ref="B25:G25"/>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13.xml><?xml version="1.0" encoding="utf-8"?>
<worksheet xmlns="http://schemas.openxmlformats.org/spreadsheetml/2006/main">
  <sheetPr filterMode="0">
    <outlinePr summaryBelow="1" summaryRight="1"/>
    <pageSetUpPr fitToPage="0"/>
  </sheetPr>
  <dimension ref="A1:I12"/>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2" customWidth="1" style="92" min="1" max="1"/>
    <col width="32" customWidth="1" style="92" min="2" max="2"/>
    <col width="16" customWidth="1" style="92" min="3" max="6"/>
    <col width="50" customWidth="1" style="92" min="7" max="7"/>
  </cols>
  <sheetData>
    <row r="1">
      <c r="I1" s="93" t="inlineStr">
        <is>
          <t>FinanceCFO · 2.6</t>
        </is>
      </c>
    </row>
    <row r="2" ht="22.05" customHeight="1" s="82">
      <c r="B2" s="101" t="inlineStr">
        <is>
          <t>Driver-based Variance View</t>
        </is>
      </c>
    </row>
    <row r="3" ht="15" customHeight="1" s="82">
      <c r="B3" s="102" t="inlineStr">
        <is>
          <t>Operational drivers, not just $.</t>
        </is>
      </c>
    </row>
    <row r="5" ht="15" customHeight="1" s="82">
      <c r="B5" s="127" t="inlineStr">
        <is>
          <t>Operational drivers — Period 0 vs Period 1</t>
        </is>
      </c>
    </row>
    <row r="6" ht="15" customHeight="1" s="82">
      <c r="B6" s="109" t="inlineStr">
        <is>
          <t>Driver</t>
        </is>
      </c>
      <c r="C6" s="109" t="inlineStr">
        <is>
          <t>Period 0</t>
        </is>
      </c>
      <c r="D6" s="109" t="inlineStr">
        <is>
          <t>Period 1</t>
        </is>
      </c>
      <c r="E6" s="109" t="inlineStr">
        <is>
          <t>Δ</t>
        </is>
      </c>
      <c r="F6" s="109" t="inlineStr">
        <is>
          <t>Δ %</t>
        </is>
      </c>
      <c r="G6" s="109" t="inlineStr">
        <is>
          <t>Note</t>
        </is>
      </c>
    </row>
    <row r="7" ht="15" customHeight="1" s="82">
      <c r="B7" s="133" t="inlineStr">
        <is>
          <t>Total units sold</t>
        </is>
      </c>
      <c r="C7" s="112">
        <f>SUM(SKU_Q0)</f>
        <v/>
      </c>
      <c r="D7" s="112">
        <f>SUM(SKU_Q1)</f>
        <v/>
      </c>
      <c r="E7" s="132">
        <f>D7-C7</f>
        <v/>
      </c>
      <c r="F7" s="154">
        <f>IF(C7=0,0,(D7-C7)/ABS(C7))</f>
        <v/>
      </c>
      <c r="G7" s="131" t="inlineStr">
        <is>
          <t>Volume base</t>
        </is>
      </c>
    </row>
    <row r="8" ht="15" customHeight="1" s="82">
      <c r="B8" s="145" t="inlineStr">
        <is>
          <t>Avg selling price (per unit)</t>
        </is>
      </c>
      <c r="C8" s="161">
        <f>SUM(SKU_REV0)/SUM(SKU_Q0)</f>
        <v/>
      </c>
      <c r="D8" s="161">
        <f>SUM(SKU_REV1)/SUM(SKU_Q1)</f>
        <v/>
      </c>
      <c r="E8" s="162">
        <f>D8-C8</f>
        <v/>
      </c>
      <c r="F8" s="155">
        <f>IF(C8=0,0,(D8-C8)/ABS(C8))</f>
        <v/>
      </c>
      <c r="G8" s="148" t="inlineStr">
        <is>
          <t>Reflects mix and price</t>
        </is>
      </c>
    </row>
    <row r="9" ht="15" customHeight="1" s="82">
      <c r="B9" s="133" t="inlineStr">
        <is>
          <t>Avg COGS (per unit)</t>
        </is>
      </c>
      <c r="C9" s="163">
        <f>(SUM(SKU_REV0)-SUM(SKU_GP0))/SUM(SKU_Q0)</f>
        <v/>
      </c>
      <c r="D9" s="163">
        <f>(SUM(SKU_REV1)-SUM(SKU_GP1))/SUM(SKU_Q1)</f>
        <v/>
      </c>
      <c r="E9" s="164">
        <f>D9-C9</f>
        <v/>
      </c>
      <c r="F9" s="154">
        <f>IF(C9=0,0,(D9-C9)/ABS(C9))</f>
        <v/>
      </c>
      <c r="G9" s="131" t="inlineStr">
        <is>
          <t>Reflects input cost and mix</t>
        </is>
      </c>
    </row>
    <row r="10" ht="15" customHeight="1" s="82">
      <c r="B10" s="145" t="inlineStr">
        <is>
          <t>Avg GP per unit</t>
        </is>
      </c>
      <c r="C10" s="161">
        <f>SUM(SKU_GP0)/SUM(SKU_Q0)</f>
        <v/>
      </c>
      <c r="D10" s="161">
        <f>SUM(SKU_GP1)/SUM(SKU_Q1)</f>
        <v/>
      </c>
      <c r="E10" s="162">
        <f>D10-C10</f>
        <v/>
      </c>
      <c r="F10" s="155">
        <f>IF(C10=0,0,(D10-C10)/ABS(C10))</f>
        <v/>
      </c>
      <c r="G10" s="148" t="inlineStr">
        <is>
          <t>Unit economics</t>
        </is>
      </c>
    </row>
    <row r="11" ht="15" customHeight="1" s="82">
      <c r="B11" s="133" t="inlineStr">
        <is>
          <t>GM%</t>
        </is>
      </c>
      <c r="C11" s="140">
        <f>SUM(SKU_GP0)/SUM(SKU_REV0)</f>
        <v/>
      </c>
      <c r="D11" s="140">
        <f>SUM(SKU_GP1)/SUM(SKU_REV1)</f>
        <v/>
      </c>
      <c r="E11" s="154">
        <f>D11-C11</f>
        <v/>
      </c>
      <c r="F11" s="154">
        <f>IF(C11=0,0,(D11-C11)/ABS(C11))</f>
        <v/>
      </c>
      <c r="G11" s="131" t="inlineStr">
        <is>
          <t>Margin quality</t>
        </is>
      </c>
    </row>
    <row r="12" ht="15" customHeight="1" s="82">
      <c r="B12" s="145" t="inlineStr">
        <is>
          <t># of distinct SKUs</t>
        </is>
      </c>
      <c r="C12" s="115">
        <f>COUNTIF(SKU_Q0,"&gt;0")</f>
        <v/>
      </c>
      <c r="D12" s="115">
        <f>COUNTIF(SKU_Q1,"&gt;0")</f>
        <v/>
      </c>
      <c r="E12" s="146">
        <f>D12-C12</f>
        <v/>
      </c>
      <c r="F12" s="155">
        <f>IF(C12=0,0,(D12-C12)/ABS(C12))</f>
        <v/>
      </c>
      <c r="G12" s="148" t="inlineStr">
        <is>
          <t>SKU breadth</t>
        </is>
      </c>
    </row>
  </sheetData>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14.xml><?xml version="1.0" encoding="utf-8"?>
<worksheet xmlns="http://schemas.openxmlformats.org/spreadsheetml/2006/main">
  <sheetPr filterMode="0">
    <outlinePr summaryBelow="1" summaryRight="1"/>
    <pageSetUpPr fitToPage="0"/>
  </sheetPr>
  <dimension ref="A1:I16"/>
  <sheetViews>
    <sheetView showFormulas="0" showGridLines="0"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2" customWidth="1" style="92" min="1" max="1"/>
    <col width="28" customWidth="1" style="92" min="2" max="2"/>
    <col width="75" customWidth="1" style="92" min="3" max="3"/>
  </cols>
  <sheetData>
    <row r="1">
      <c r="I1" s="93" t="inlineStr">
        <is>
          <t>FinanceCFO · 2.6</t>
        </is>
      </c>
    </row>
    <row r="2" ht="24.45" customHeight="1" s="82">
      <c r="B2" s="165" t="inlineStr">
        <is>
          <t>Variance Policy — One Pager</t>
        </is>
      </c>
    </row>
    <row r="3" ht="15" customHeight="1" s="82">
      <c r="B3" s="102" t="inlineStr">
        <is>
          <t>Documented conventions for the firm. Edit and rebrand for clients.</t>
        </is>
      </c>
    </row>
    <row r="5" ht="49.5" customHeight="1" s="82">
      <c r="B5" s="166" t="inlineStr">
        <is>
          <t>Baseline</t>
        </is>
      </c>
      <c r="C5" s="160" t="inlineStr">
        <is>
          <t>Variance reported vs. Plan as primary baseline. Material variances also reported vs. Forecast and vs. Prior Year.</t>
        </is>
      </c>
    </row>
    <row r="6" ht="49.5" customHeight="1" s="82">
      <c r="B6" s="166" t="inlineStr">
        <is>
          <t>Sign convention</t>
        </is>
      </c>
      <c r="C6" s="160" t="inlineStr">
        <is>
          <t>F (Favorable) = improves operating result. U (Unfavorable) = degrades it. Apply consistently.</t>
        </is>
      </c>
    </row>
    <row r="7" ht="49.5" customHeight="1" s="82">
      <c r="B7" s="166" t="inlineStr">
        <is>
          <t>PVM convention</t>
        </is>
      </c>
      <c r="C7" s="160" t="inlineStr">
        <is>
          <t>US/CPG. Volume = ΔQ × P₀. Price = ΔP × Q₁. Mix = residual. Documented and not changed without CFO approval.</t>
        </is>
      </c>
    </row>
    <row r="8" ht="49.5" customHeight="1" s="82">
      <c r="B8" s="166" t="inlineStr">
        <is>
          <t>Rate-Eff convention</t>
        </is>
      </c>
      <c r="C8" s="160" t="inlineStr">
        <is>
          <t>Textbook. Rate = (R₁−R₀) × H₁. Efficiency = R₀ × (H₁−H₀). For OH: three-way (Spending/Variable Eff/Volume). Eff uses STANDARD variable rate.</t>
        </is>
      </c>
    </row>
    <row r="9" ht="49.5" customHeight="1" s="82">
      <c r="B9" s="166" t="inlineStr">
        <is>
          <t>FX convention</t>
        </is>
      </c>
      <c r="C9" s="160" t="inlineStr">
        <is>
          <t>P&amp;L at AVERAGE rate. Balance sheet at CLOSING rate. Constant currency = current period at PRIOR average rate.</t>
        </is>
      </c>
    </row>
    <row r="10" ht="49.5" customHeight="1" s="82">
      <c r="B10" s="166" t="inlineStr">
        <is>
          <t>Materiality</t>
        </is>
      </c>
      <c r="C10" s="160" t="inlineStr">
        <is>
          <t>Variance ≥ 0.5% of revenue and ≥ $50k absolute reported individually. Below: 'Other.'</t>
        </is>
      </c>
    </row>
    <row r="11" ht="49.5" customHeight="1" s="82">
      <c r="B11" s="166" t="inlineStr">
        <is>
          <t>Bridge order</t>
        </is>
      </c>
      <c r="C11" s="160" t="inlineStr">
        <is>
          <t>Volume → Price → Cost → Mix → FX → M&amp;A → Scope → One-offs.</t>
        </is>
      </c>
    </row>
    <row r="12" ht="49.5" customHeight="1" s="82">
      <c r="B12" s="166" t="inlineStr">
        <is>
          <t>Driver view</t>
        </is>
      </c>
      <c r="C12" s="160" t="inlineStr">
        <is>
          <t>All variance commentary includes a driver-based view: Volume, Price, Cost, GM%.</t>
        </is>
      </c>
    </row>
    <row r="13" ht="49.5" customHeight="1" s="82">
      <c r="B13" s="166" t="inlineStr">
        <is>
          <t>Constant currency</t>
        </is>
      </c>
      <c r="C13" s="160" t="inlineStr">
        <is>
          <t>Reported alongside reported figures for non-reporting functional currency entities.</t>
        </is>
      </c>
    </row>
    <row r="14" ht="49.5" customHeight="1" s="82">
      <c r="B14" s="166" t="inlineStr">
        <is>
          <t>Forecast accuracy</t>
        </is>
      </c>
      <c r="C14" s="160" t="inlineStr">
        <is>
          <t>Each commentary references most recent forecast and quantifies forecast-actual gap.</t>
        </is>
      </c>
    </row>
    <row r="15" ht="49.5" customHeight="1" s="82">
      <c r="B15" s="166" t="inlineStr">
        <is>
          <t>AI commentary</t>
        </is>
      </c>
      <c r="C15" s="160" t="inlineStr">
        <is>
          <t>AI-generated drafts require human (CFO or designate) review. Labeled '(AI-assisted, reviewed by [name])'.</t>
        </is>
      </c>
    </row>
    <row r="16" ht="49.5" customHeight="1" s="82">
      <c r="B16" s="166" t="inlineStr">
        <is>
          <t>Re-review</t>
        </is>
      </c>
      <c r="C16" s="160" t="inlineStr">
        <is>
          <t>Annual or upon material organizational change.</t>
        </is>
      </c>
    </row>
  </sheetData>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15.xml><?xml version="1.0" encoding="utf-8"?>
<worksheet xmlns="http://schemas.openxmlformats.org/spreadsheetml/2006/main">
  <sheetPr filterMode="0">
    <outlinePr summaryBelow="1" summaryRight="1"/>
    <pageSetUpPr fitToPage="0"/>
  </sheetPr>
  <dimension ref="A1:I31"/>
  <sheetViews>
    <sheetView showFormulas="0" showGridLines="0"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2" customWidth="1" style="92" min="1" max="1"/>
    <col width="30" customWidth="1" style="92" min="2" max="2"/>
    <col width="60" customWidth="1" style="92" min="3" max="3"/>
    <col width="50" customWidth="1" style="92" min="4" max="4"/>
  </cols>
  <sheetData>
    <row r="1">
      <c r="I1" s="93" t="inlineStr">
        <is>
          <t>FinanceCFO · 2.6</t>
        </is>
      </c>
    </row>
    <row r="2" ht="22.05" customHeight="1" s="82">
      <c r="B2" s="101" t="inlineStr">
        <is>
          <t>AI Commentary Prompts &amp; DAX Patterns</t>
        </is>
      </c>
    </row>
    <row r="3" ht="15" customHeight="1" s="82">
      <c r="B3" s="102" t="inlineStr">
        <is>
          <t>Reusable prompts and DAX measures for production reporting.</t>
        </is>
      </c>
    </row>
    <row r="5" ht="16.15" customHeight="1" s="82">
      <c r="B5" s="167" t="inlineStr">
        <is>
          <t>AI prompts</t>
        </is>
      </c>
    </row>
    <row r="6" ht="109.5" customHeight="1" s="82">
      <c r="B6" s="168" t="inlineStr">
        <is>
          <t>Board-grade commentary (100 words)</t>
        </is>
      </c>
      <c r="C6" s="160" t="inlineStr">
        <is>
          <t>You are the CFO writing variance commentary for the audit committee. Write a 100-word explanation of this variance bridge.
Rules: (1) Lead with the headline number and direction. (2) Identify the largest 2–3 components. (3) Explain causation in business terms. (4) State whether each driver is temporary or structural. (5) End with one forward-looking sentence about Q+1.
Data:
[paste Bridge — Revenue table here]</t>
        </is>
      </c>
    </row>
    <row r="8" ht="109.5" customHeight="1" s="82">
      <c r="B8" s="168" t="inlineStr">
        <is>
          <t>Driver-based explanation (operator view)</t>
        </is>
      </c>
      <c r="C8" s="160" t="inlineStr">
        <is>
          <t>You are a Senior FP&amp;A Manager presenting variance to the operations team. Write a 150-word commentary using DRIVER terms (units, price/unit, cost/unit, GM%) — not just dollar amounts. Identify what an operator should DO differently next period.
Data:
[paste Driver View table]</t>
        </is>
      </c>
    </row>
    <row r="10" ht="109.5" customHeight="1" s="82">
      <c r="B10" s="168" t="inlineStr">
        <is>
          <t>PE sponsor monthly update</t>
        </is>
      </c>
      <c r="C10" s="160" t="inlineStr">
        <is>
          <t>You are the CFO writing the monthly LP update for a PE sponsor. The sponsor is USD-functional. Write a 200-word section on revenue performance covering: (1) USD reported variance, (2) operational variance in constant currency, (3) FX impact, (4) implications for full-year USD outlook, (5) what management is doing about FX exposure.
Data:
[paste FX Calc table]
[paste Bridge — Revenue table]</t>
        </is>
      </c>
    </row>
    <row r="12" ht="109.5" customHeight="1" s="82">
      <c r="B12" s="168" t="inlineStr">
        <is>
          <t>GM% deconstruction</t>
        </is>
      </c>
      <c r="C12" s="160" t="inlineStr">
        <is>
          <t>You are the CFO. Explain this GM% bridge to the board: which steps moved GM% the most, why, and whether the impact is temporary or structural. Use bps in your discussion. Be brief (120 words max).
Data:
[paste GM Bridge table]</t>
        </is>
      </c>
    </row>
    <row r="16" ht="16.15" customHeight="1" s="82">
      <c r="B16" s="167" t="inlineStr">
        <is>
          <t>Power BI DAX patterns for PVM</t>
        </is>
      </c>
    </row>
    <row r="17" ht="20.85" customHeight="1" s="82">
      <c r="B17" s="169" t="inlineStr">
        <is>
          <t>Star schema assumed: Fact_Sales (SKU, Date, Qty, Price, Cost) + dimensions (Dim_SKU, Dim_Date, Dim_Channel, Dim_Customer).</t>
        </is>
      </c>
    </row>
    <row r="18" ht="15" customHeight="1" s="82">
      <c r="B18" s="169" t="inlineStr">
        <is>
          <t>Disconnected 'Period' table {'Period 0', 'Period 1'} as slicer for switching baseline/comparison.</t>
        </is>
      </c>
    </row>
    <row r="19" ht="15" customHeight="1" s="82">
      <c r="B19" s="169" t="inlineStr">
        <is>
          <t>All measures slice by any dimension without changing the formula.</t>
        </is>
      </c>
    </row>
    <row r="22" ht="15" customHeight="1" s="82">
      <c r="B22" s="109" t="inlineStr">
        <is>
          <t>Measure</t>
        </is>
      </c>
      <c r="C22" s="109" t="inlineStr">
        <is>
          <t>DAX formula</t>
        </is>
      </c>
      <c r="D22" s="109" t="inlineStr">
        <is>
          <t>Note</t>
        </is>
      </c>
    </row>
    <row r="23" ht="43.5" customHeight="1" s="82">
      <c r="B23" s="170" t="inlineStr">
        <is>
          <t>Quantity_P0</t>
        </is>
      </c>
      <c r="C23" s="171" t="inlineStr">
        <is>
          <t>CALCULATE(SUM(Fact_Sales[Qty]), Dim_Date[Period] = "Period 0")</t>
        </is>
      </c>
      <c r="D23" s="172" t="inlineStr">
        <is>
          <t>Sum baseline units</t>
        </is>
      </c>
    </row>
    <row r="24" ht="43.5" customHeight="1" s="82">
      <c r="B24" s="170" t="inlineStr">
        <is>
          <t>Quantity_P1</t>
        </is>
      </c>
      <c r="C24" s="171" t="inlineStr">
        <is>
          <t>CALCULATE(SUM(Fact_Sales[Qty]), Dim_Date[Period] = "Period 1")</t>
        </is>
      </c>
      <c r="D24" s="172" t="inlineStr">
        <is>
          <t>Sum actual units</t>
        </is>
      </c>
    </row>
    <row r="25" ht="43.5" customHeight="1" s="82">
      <c r="B25" s="170" t="inlineStr">
        <is>
          <t>Price_P0</t>
        </is>
      </c>
      <c r="C25" s="171" t="inlineStr">
        <is>
          <t>DIVIDE(CALCULATE(SUM(Fact_Sales[Revenue]), Dim_Date[Period] = "Period 0"), [Quantity_P0])</t>
        </is>
      </c>
      <c r="D25" s="172" t="inlineStr">
        <is>
          <t>Weighted avg price baseline</t>
        </is>
      </c>
    </row>
    <row r="26" ht="43.5" customHeight="1" s="82">
      <c r="B26" s="170" t="inlineStr">
        <is>
          <t>Price_P1</t>
        </is>
      </c>
      <c r="C26" s="171" t="inlineStr">
        <is>
          <t>DIVIDE(CALCULATE(SUM(Fact_Sales[Revenue]), Dim_Date[Period] = "Period 1"), [Quantity_P1])</t>
        </is>
      </c>
      <c r="D26" s="172" t="inlineStr">
        <is>
          <t>Weighted avg price actual</t>
        </is>
      </c>
    </row>
    <row r="27" ht="43.5" customHeight="1" s="82">
      <c r="B27" s="170" t="inlineStr">
        <is>
          <t>Volume Variance</t>
        </is>
      </c>
      <c r="C27" s="171" t="inlineStr">
        <is>
          <t>SUMX(VALUES(Dim_SKU[SKU]), ([Quantity_P1] - [Quantity_P0]) * [Price_P0])</t>
        </is>
      </c>
      <c r="D27" s="172" t="inlineStr">
        <is>
          <t>ΔQ × P₀ at SKU level</t>
        </is>
      </c>
    </row>
    <row r="28" ht="43.5" customHeight="1" s="82">
      <c r="B28" s="170" t="inlineStr">
        <is>
          <t>Price Variance (US/CPG)</t>
        </is>
      </c>
      <c r="C28" s="171" t="inlineStr">
        <is>
          <t>SUMX(VALUES(Dim_SKU[SKU]), ([Price_P1] - [Price_P0]) * [Quantity_P1])</t>
        </is>
      </c>
      <c r="D28" s="172" t="inlineStr">
        <is>
          <t>ΔP × Q₁; convention switchable</t>
        </is>
      </c>
    </row>
    <row r="29" ht="43.5" customHeight="1" s="82">
      <c r="B29" s="170" t="inlineStr">
        <is>
          <t>Mix Variance</t>
        </is>
      </c>
      <c r="C29" s="171" t="inlineStr">
        <is>
          <t>[Total Revenue Variance] - [Volume Variance] - [Price Variance]</t>
        </is>
      </c>
      <c r="D29" s="172" t="inlineStr">
        <is>
          <t>Residual</t>
        </is>
      </c>
    </row>
    <row r="30" ht="43.5" customHeight="1" s="82">
      <c r="B30" s="170" t="inlineStr">
        <is>
          <t>FX Constant Currency Revenue</t>
        </is>
      </c>
      <c r="C30" s="171" t="inlineStr">
        <is>
          <t>SUMX(Fact_Sales, Fact_Sales[Qty] * Fact_Sales[Price] * RELATED(Dim_FX[Constant_Rate]))</t>
        </is>
      </c>
      <c r="D30" s="172" t="inlineStr">
        <is>
          <t>Each fact row × constant rate</t>
        </is>
      </c>
    </row>
    <row r="31" ht="43.5" customHeight="1" s="82">
      <c r="B31" s="170" t="inlineStr">
        <is>
          <t>Δ vs Plan with Convention Switch</t>
        </is>
      </c>
      <c r="C31" s="171" t="inlineStr">
        <is>
          <t>VAR Convention = SELECTEDVALUE(Dim_Convention[Choice], "US/CPG")
RETURN IF(Convention = "US/CPG", [Price Variance US], [Price Variance Textbook])</t>
        </is>
      </c>
      <c r="D31" s="172" t="inlineStr">
        <is>
          <t>Disconnected table acts as switch</t>
        </is>
      </c>
    </row>
  </sheetData>
  <mergeCells count="3">
    <mergeCell ref="B18:C18"/>
    <mergeCell ref="B19:C19"/>
    <mergeCell ref="B17:C17"/>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0"/>
  </sheetPr>
  <dimension ref="A1:I27"/>
  <sheetViews>
    <sheetView showFormulas="0" showGridLines="0" showRowColHeaders="1" showZeros="1" rightToLeft="0" tabSelected="1"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2" customWidth="1" style="92" min="1" max="1"/>
    <col width="28" customWidth="1" style="92" min="2" max="2"/>
    <col width="60" customWidth="1" style="92" min="3" max="3"/>
  </cols>
  <sheetData>
    <row r="1">
      <c r="I1" s="93" t="inlineStr">
        <is>
          <t>FinanceCFO · 2.6</t>
        </is>
      </c>
    </row>
    <row r="2" ht="29.15" customHeight="1" s="82">
      <c r="B2" s="94" t="inlineStr">
        <is>
          <t>PVM Bridge Template</t>
        </is>
      </c>
    </row>
    <row r="3" ht="15" customHeight="1" s="82">
      <c r="B3" s="95" t="inlineStr">
        <is>
          <t>Variance Analysis · CFO-grade · v2</t>
        </is>
      </c>
    </row>
    <row r="4" ht="15" customHeight="1" s="82">
      <c r="B4" s="96" t="n"/>
      <c r="C4" s="96" t="n"/>
    </row>
    <row r="6" ht="15" customHeight="1" s="82">
      <c r="B6" s="97" t="inlineStr">
        <is>
          <t>Version</t>
        </is>
      </c>
      <c r="C6" s="98" t="inlineStr">
        <is>
          <t>v2.0 · May 2026 · period-aware adjustments + GM Bridge</t>
        </is>
      </c>
    </row>
    <row r="7" ht="15" customHeight="1" s="82">
      <c r="B7" s="97" t="inlineStr">
        <is>
          <t>Module</t>
        </is>
      </c>
      <c r="C7" s="98" t="inlineStr">
        <is>
          <t>2.6 — Variance Analysis Frameworks</t>
        </is>
      </c>
    </row>
    <row r="8" ht="15" customHeight="1" s="82">
      <c r="B8" s="97" t="inlineStr">
        <is>
          <t>Designed for</t>
        </is>
      </c>
      <c r="C8" s="98" t="inlineStr">
        <is>
          <t>Multi-currency CPG / retail / distribution / services</t>
        </is>
      </c>
    </row>
    <row r="9" ht="15" customHeight="1" s="82">
      <c r="B9" s="97" t="inlineStr">
        <is>
          <t>Reporting currency</t>
        </is>
      </c>
      <c r="C9" s="98" t="inlineStr">
        <is>
          <t>Configurable (USD default; supports CLP, EUR, BRL, MXN)</t>
        </is>
      </c>
    </row>
    <row r="10" ht="15" customHeight="1" s="82">
      <c r="B10" s="97" t="inlineStr">
        <is>
          <t>Functional currencies</t>
        </is>
      </c>
      <c r="C10" s="98" t="inlineStr">
        <is>
          <t>Configurable per entity</t>
        </is>
      </c>
    </row>
    <row r="11" ht="15" customHeight="1" s="82">
      <c r="B11" s="97" t="inlineStr">
        <is>
          <t>Changes vs v1</t>
        </is>
      </c>
      <c r="C11" s="98" t="inlineStr">
        <is>
          <t>Bridge reconciliation fixed (period-aware); GM Bridge added; M&amp;A GM% input added</t>
        </is>
      </c>
    </row>
    <row r="14" ht="17.35" customHeight="1" s="82">
      <c r="B14" s="99" t="inlineStr">
        <is>
          <t>Contents</t>
        </is>
      </c>
    </row>
    <row r="15" ht="15" customHeight="1" s="82">
      <c r="B15" s="100" t="inlineStr">
        <is>
          <t>1. Settings</t>
        </is>
      </c>
      <c r="C15" s="98" t="inlineStr">
        <is>
          <t>Configuration: convention, materiality, currency</t>
        </is>
      </c>
    </row>
    <row r="16" ht="15" customHeight="1" s="82">
      <c r="B16" s="100" t="inlineStr">
        <is>
          <t>2. Inputs — SKU</t>
        </is>
      </c>
      <c r="C16" s="98" t="inlineStr">
        <is>
          <t>Period 0/1 quantities, prices, costs</t>
        </is>
      </c>
    </row>
    <row r="17" ht="15" customHeight="1" s="82">
      <c r="B17" s="100" t="inlineStr">
        <is>
          <t>3. Inputs — FX &amp; Adj.</t>
        </is>
      </c>
      <c r="C17" s="98" t="inlineStr">
        <is>
          <t>FX rates + period-aware adjustments with Bridge Δ + GM% (NEW)</t>
        </is>
      </c>
    </row>
    <row r="18" ht="15" customHeight="1" s="82">
      <c r="B18" s="100" t="inlineStr">
        <is>
          <t>4. PVM Calc</t>
        </is>
      </c>
      <c r="C18" s="98" t="inlineStr">
        <is>
          <t>Volume/Price/Mix decomposition</t>
        </is>
      </c>
    </row>
    <row r="19" ht="15" customHeight="1" s="82">
      <c r="B19" s="100" t="inlineStr">
        <is>
          <t>5. FX Calc</t>
        </is>
      </c>
      <c r="C19" s="98" t="inlineStr">
        <is>
          <t>Translation/transactional/constant currency</t>
        </is>
      </c>
    </row>
    <row r="20" ht="15" customHeight="1" s="82">
      <c r="B20" s="100" t="inlineStr">
        <is>
          <t>6. Rate-Efficiency</t>
        </is>
      </c>
      <c r="C20" s="98" t="inlineStr">
        <is>
          <t>Labor/OH variance — two-way and three-way</t>
        </is>
      </c>
    </row>
    <row r="21" ht="15" customHeight="1" s="82">
      <c r="B21" s="100" t="inlineStr">
        <is>
          <t>7. Bridge — Revenue</t>
        </is>
      </c>
      <c r="C21" s="98" t="inlineStr">
        <is>
          <t>Waterfall (FIXED reconciliation)</t>
        </is>
      </c>
    </row>
    <row r="22" ht="15" customHeight="1" s="82">
      <c r="B22" s="100" t="inlineStr">
        <is>
          <t>8. Bridge — Gross Profit</t>
        </is>
      </c>
      <c r="C22" s="98" t="inlineStr">
        <is>
          <t>GP-level decomposition</t>
        </is>
      </c>
    </row>
    <row r="23" ht="15" customHeight="1" s="82">
      <c r="B23" s="100" t="inlineStr">
        <is>
          <t>9. Bridge — EBITDA</t>
        </is>
      </c>
      <c r="C23" s="98" t="inlineStr">
        <is>
          <t>EBITDA decomposition (FIXED)</t>
        </is>
      </c>
    </row>
    <row r="24" ht="15" customHeight="1" s="82">
      <c r="B24" s="100" t="inlineStr">
        <is>
          <t>10. GM Bridge (NEW)</t>
        </is>
      </c>
      <c r="C24" s="98" t="inlineStr">
        <is>
          <t>Basis-points decomposition of GM% change</t>
        </is>
      </c>
    </row>
    <row r="25" ht="15" customHeight="1" s="82">
      <c r="B25" s="100" t="inlineStr">
        <is>
          <t>11. Driver View</t>
        </is>
      </c>
      <c r="C25" s="98" t="inlineStr">
        <is>
          <t>Operational drivers</t>
        </is>
      </c>
    </row>
    <row r="26" ht="15" customHeight="1" s="82">
      <c r="B26" s="100" t="inlineStr">
        <is>
          <t>12. Variance Policy</t>
        </is>
      </c>
      <c r="C26" s="98" t="inlineStr">
        <is>
          <t>One-pager</t>
        </is>
      </c>
    </row>
    <row r="27" ht="15" customHeight="1" s="82">
      <c r="B27" s="100" t="inlineStr">
        <is>
          <t>13. AI &amp; DAX Reference</t>
        </is>
      </c>
      <c r="C27" s="98" t="inlineStr">
        <is>
          <t>Prompts + DAX patterns</t>
        </is>
      </c>
    </row>
  </sheetData>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3.xml><?xml version="1.0" encoding="utf-8"?>
<worksheet xmlns="http://schemas.openxmlformats.org/spreadsheetml/2006/main">
  <sheetPr filterMode="0">
    <outlinePr summaryBelow="1" summaryRight="1"/>
    <pageSetUpPr fitToPage="0"/>
  </sheetPr>
  <dimension ref="A1:I16"/>
  <sheetViews>
    <sheetView showFormulas="0" showGridLines="0"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2" customWidth="1" style="92" min="1" max="1"/>
    <col width="36" customWidth="1" style="92" min="2" max="2"/>
    <col width="22" customWidth="1" style="92" min="3" max="3"/>
    <col width="60" customWidth="1" style="92" min="4" max="4"/>
  </cols>
  <sheetData>
    <row r="1">
      <c r="I1" s="93" t="inlineStr">
        <is>
          <t>FinanceCFO · 2.6</t>
        </is>
      </c>
    </row>
    <row r="2" ht="22.05" customHeight="1" s="82">
      <c r="B2" s="101" t="inlineStr">
        <is>
          <t>Settings</t>
        </is>
      </c>
    </row>
    <row r="3" ht="15" customHeight="1" s="82">
      <c r="B3" s="102" t="inlineStr">
        <is>
          <t>Inputs in BLUE. Yellow fill = key assumptions.</t>
        </is>
      </c>
    </row>
    <row r="5" ht="15" customHeight="1" s="82">
      <c r="B5" s="103" t="inlineStr">
        <is>
          <t>PVM Convention</t>
        </is>
      </c>
    </row>
    <row r="6" ht="15" customHeight="1" s="82">
      <c r="B6" s="98" t="inlineStr">
        <is>
          <t>Convention (US/CPG or Textbook)</t>
        </is>
      </c>
      <c r="C6" s="104" t="inlineStr">
        <is>
          <t>US/CPG</t>
        </is>
      </c>
      <c r="D6" s="105" t="inlineStr">
        <is>
          <t>US/CPG: interaction in Price (ΔP × Q1). Textbook: Price = ΔP × Q0; interaction separate.</t>
        </is>
      </c>
    </row>
    <row r="9" ht="15" customHeight="1" s="82">
      <c r="B9" s="103" t="inlineStr">
        <is>
          <t>Materiality &amp; Reporting</t>
        </is>
      </c>
    </row>
    <row r="10" ht="15" customHeight="1" s="82">
      <c r="B10" s="98" t="inlineStr">
        <is>
          <t>Materiality threshold (% of revenue)</t>
        </is>
      </c>
      <c r="C10" s="106" t="n">
        <v>0.005</v>
      </c>
      <c r="D10" s="105" t="inlineStr">
        <is>
          <t>Variance below threshold suppressed in commentary.</t>
        </is>
      </c>
    </row>
    <row r="11" ht="15" customHeight="1" s="82">
      <c r="B11" s="98" t="inlineStr">
        <is>
          <t>Round to nearest</t>
        </is>
      </c>
      <c r="C11" s="107" t="n">
        <v>1000</v>
      </c>
      <c r="D11" s="105" t="inlineStr">
        <is>
          <t>$1, $1k, $1m</t>
        </is>
      </c>
    </row>
    <row r="12" ht="15" customHeight="1" s="82">
      <c r="B12" s="98" t="inlineStr">
        <is>
          <t>Reporting currency code</t>
        </is>
      </c>
      <c r="C12" s="108" t="inlineStr">
        <is>
          <t>USD</t>
        </is>
      </c>
      <c r="D12" s="105" t="inlineStr">
        <is>
          <t>USD, CLP, EUR, BRL, MXN, etc.</t>
        </is>
      </c>
    </row>
    <row r="13" ht="15" customHeight="1" s="82">
      <c r="B13" s="98" t="inlineStr">
        <is>
          <t>Baseline period label</t>
        </is>
      </c>
      <c r="C13" s="108" t="inlineStr">
        <is>
          <t>Q3 2025 Plan</t>
        </is>
      </c>
      <c r="D13" s="105" t="n"/>
    </row>
    <row r="14" ht="15" customHeight="1" s="82">
      <c r="B14" s="98" t="inlineStr">
        <is>
          <t>Actual period label</t>
        </is>
      </c>
      <c r="C14" s="108" t="inlineStr">
        <is>
          <t>Q3 2025 Actual</t>
        </is>
      </c>
      <c r="D14" s="105" t="n"/>
    </row>
    <row r="15" ht="15" customHeight="1" s="82">
      <c r="B15" s="98" t="inlineStr">
        <is>
          <t>Show constant currency view</t>
        </is>
      </c>
      <c r="C15" s="108" t="inlineStr">
        <is>
          <t>Yes</t>
        </is>
      </c>
      <c r="D15" s="105" t="n"/>
    </row>
    <row r="16" ht="15" customHeight="1" s="82">
      <c r="B16" s="98" t="inlineStr">
        <is>
          <t>Standard re-review (months)</t>
        </is>
      </c>
      <c r="C16" s="107" t="n">
        <v>12</v>
      </c>
      <c r="D16" s="105" t="n"/>
    </row>
  </sheetData>
  <mergeCells count="2">
    <mergeCell ref="B9:D9"/>
    <mergeCell ref="B5:D5"/>
  </mergeCells>
  <dataValidations count="2">
    <dataValidation sqref="C6" showDropDown="0" showInputMessage="0" showErrorMessage="0" allowBlank="0" type="list" errorStyle="stop" operator="between">
      <formula1>"US/CPG,Textbook"</formula1>
      <formula2>0</formula2>
    </dataValidation>
    <dataValidation sqref="C15" showDropDown="0" showInputMessage="0" showErrorMessage="0" allowBlank="0" type="list" errorStyle="stop" operator="between">
      <formula1>"Yes,No"</formula1>
      <formula2>0</formula2>
    </dataValidation>
  </dataValidation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0"/>
  </sheetPr>
  <dimension ref="A1:Q18"/>
  <sheetViews>
    <sheetView showFormulas="0" showGridLines="1" showRowColHeaders="1" showZeros="1" rightToLeft="0" tabSelected="0" showOutlineSymbols="1" defaultGridColor="1" view="normal" topLeftCell="A1" colorId="64" zoomScale="100" zoomScaleNormal="100" zoomScalePageLayoutView="100" workbookViewId="0">
      <pane xSplit="2" ySplit="5" topLeftCell="C6" activePane="bottomRight" state="frozen"/>
      <selection pane="topLeft" activeCell="A1" activeCellId="0" sqref="A1"/>
      <selection pane="topRight" activeCell="C1" activeCellId="0" sqref="C1"/>
      <selection pane="bottomLeft" activeCell="A6" activeCellId="0" sqref="A6"/>
      <selection pane="bottomRight" activeCell="A1" activeCellId="0" sqref="A1"/>
    </sheetView>
  </sheetViews>
  <sheetFormatPr baseColWidth="8" defaultColWidth="8.6796875" defaultRowHeight="15" customHeight="0" zeroHeight="0" outlineLevelRow="0"/>
  <cols>
    <col width="2" customWidth="1" style="92" min="1" max="1"/>
    <col width="12" customWidth="1" style="92" min="2" max="2"/>
    <col width="24" customWidth="1" style="92" min="3" max="3"/>
    <col width="16" customWidth="1" style="92" min="4" max="4"/>
    <col width="14" customWidth="1" style="92" min="5" max="5"/>
    <col width="12" customWidth="1" style="92" min="6" max="6"/>
    <col width="10" customWidth="1" style="92" min="7" max="7"/>
    <col width="14" customWidth="1" style="92" min="8" max="11"/>
    <col width="16" customWidth="1" style="92" min="12" max="13"/>
    <col width="14" customWidth="1" style="92" min="14" max="17"/>
  </cols>
  <sheetData>
    <row r="1">
      <c r="I1" s="93" t="inlineStr">
        <is>
          <t>FinanceCFO · 2.6</t>
        </is>
      </c>
    </row>
    <row r="2" ht="22.05" customHeight="1" s="82">
      <c r="B2" s="101" t="inlineStr">
        <is>
          <t>Inputs — SKU level</t>
        </is>
      </c>
    </row>
    <row r="3" ht="15" customHeight="1" s="82">
      <c r="B3" s="102" t="inlineStr">
        <is>
          <t>One row per SKU. Add rows as needed.</t>
        </is>
      </c>
    </row>
    <row r="5" ht="15" customHeight="1" s="82">
      <c r="B5" s="109" t="inlineStr">
        <is>
          <t>SKU</t>
        </is>
      </c>
      <c r="C5" s="109" t="inlineStr">
        <is>
          <t>Product</t>
        </is>
      </c>
      <c r="D5" s="109" t="inlineStr">
        <is>
          <t>Category</t>
        </is>
      </c>
      <c r="E5" s="109" t="inlineStr">
        <is>
          <t>Channel</t>
        </is>
      </c>
      <c r="F5" s="109" t="inlineStr">
        <is>
          <t>Region</t>
        </is>
      </c>
      <c r="G5" s="109" t="inlineStr">
        <is>
          <t>Functional Ccy</t>
        </is>
      </c>
      <c r="H5" s="109" t="inlineStr">
        <is>
          <t>Q₀ (units)</t>
        </is>
      </c>
      <c r="I5" s="109" t="inlineStr">
        <is>
          <t>Q₁ (units)</t>
        </is>
      </c>
      <c r="J5" s="109" t="inlineStr">
        <is>
          <t>P₀ (per unit)</t>
        </is>
      </c>
      <c r="K5" s="109" t="inlineStr">
        <is>
          <t>P₁ (per unit)</t>
        </is>
      </c>
      <c r="L5" s="109" t="inlineStr">
        <is>
          <t>COGS₀ (per unit)</t>
        </is>
      </c>
      <c r="M5" s="109" t="inlineStr">
        <is>
          <t>COGS₁ (per unit)</t>
        </is>
      </c>
      <c r="N5" s="109" t="inlineStr">
        <is>
          <t>Rev₀</t>
        </is>
      </c>
      <c r="O5" s="109" t="inlineStr">
        <is>
          <t>Rev₁</t>
        </is>
      </c>
      <c r="P5" s="109" t="inlineStr">
        <is>
          <t>GP₀</t>
        </is>
      </c>
      <c r="Q5" s="109" t="inlineStr">
        <is>
          <t>GP₁</t>
        </is>
      </c>
    </row>
    <row r="6" ht="15" customHeight="1" s="82">
      <c r="B6" s="110" t="inlineStr">
        <is>
          <t>SKU-001</t>
        </is>
      </c>
      <c r="C6" s="110" t="inlineStr">
        <is>
          <t>Premium Detergent 3L</t>
        </is>
      </c>
      <c r="D6" s="110" t="inlineStr">
        <is>
          <t>Home Care</t>
        </is>
      </c>
      <c r="E6" s="110" t="inlineStr">
        <is>
          <t>Modern Trade</t>
        </is>
      </c>
      <c r="F6" s="110" t="inlineStr">
        <is>
          <t>Santiago</t>
        </is>
      </c>
      <c r="G6" s="110" t="inlineStr">
        <is>
          <t>CLP</t>
        </is>
      </c>
      <c r="H6" s="111" t="n">
        <v>12000</v>
      </c>
      <c r="I6" s="111" t="n">
        <v>11500</v>
      </c>
      <c r="J6" s="111" t="n">
        <v>8500</v>
      </c>
      <c r="K6" s="111" t="n">
        <v>9200</v>
      </c>
      <c r="L6" s="111" t="n">
        <v>4200</v>
      </c>
      <c r="M6" s="111" t="n">
        <v>4350</v>
      </c>
      <c r="N6" s="112">
        <f>H6*J6</f>
        <v/>
      </c>
      <c r="O6" s="112">
        <f>I6*K6</f>
        <v/>
      </c>
      <c r="P6" s="112">
        <f>H6*(J6-L6)</f>
        <v/>
      </c>
      <c r="Q6" s="112">
        <f>I6*(K6-M6)</f>
        <v/>
      </c>
    </row>
    <row r="7" ht="15" customHeight="1" s="82">
      <c r="B7" s="113" t="inlineStr">
        <is>
          <t>SKU-002</t>
        </is>
      </c>
      <c r="C7" s="113" t="inlineStr">
        <is>
          <t>Premium Detergent 1.5L</t>
        </is>
      </c>
      <c r="D7" s="113" t="inlineStr">
        <is>
          <t>Home Care</t>
        </is>
      </c>
      <c r="E7" s="113" t="inlineStr">
        <is>
          <t>Modern Trade</t>
        </is>
      </c>
      <c r="F7" s="113" t="inlineStr">
        <is>
          <t>Santiago</t>
        </is>
      </c>
      <c r="G7" s="113" t="inlineStr">
        <is>
          <t>CLP</t>
        </is>
      </c>
      <c r="H7" s="114" t="n">
        <v>18500</v>
      </c>
      <c r="I7" s="114" t="n">
        <v>17200</v>
      </c>
      <c r="J7" s="114" t="n">
        <v>4500</v>
      </c>
      <c r="K7" s="114" t="n">
        <v>4900</v>
      </c>
      <c r="L7" s="114" t="n">
        <v>2200</v>
      </c>
      <c r="M7" s="114" t="n">
        <v>2300</v>
      </c>
      <c r="N7" s="115">
        <f>H7*J7</f>
        <v/>
      </c>
      <c r="O7" s="115">
        <f>I7*K7</f>
        <v/>
      </c>
      <c r="P7" s="115">
        <f>H7*(J7-L7)</f>
        <v/>
      </c>
      <c r="Q7" s="115">
        <f>I7*(K7-M7)</f>
        <v/>
      </c>
    </row>
    <row r="8" ht="15" customHeight="1" s="82">
      <c r="B8" s="110" t="inlineStr">
        <is>
          <t>SKU-003</t>
        </is>
      </c>
      <c r="C8" s="110" t="inlineStr">
        <is>
          <t>Standard Detergent 3L</t>
        </is>
      </c>
      <c r="D8" s="110" t="inlineStr">
        <is>
          <t>Home Care</t>
        </is>
      </c>
      <c r="E8" s="110" t="inlineStr">
        <is>
          <t>Traditional</t>
        </is>
      </c>
      <c r="F8" s="110" t="inlineStr">
        <is>
          <t>Regiones</t>
        </is>
      </c>
      <c r="G8" s="110" t="inlineStr">
        <is>
          <t>CLP</t>
        </is>
      </c>
      <c r="H8" s="111" t="n">
        <v>22000</v>
      </c>
      <c r="I8" s="111" t="n">
        <v>25500</v>
      </c>
      <c r="J8" s="111" t="n">
        <v>5200</v>
      </c>
      <c r="K8" s="111" t="n">
        <v>5400</v>
      </c>
      <c r="L8" s="111" t="n">
        <v>2900</v>
      </c>
      <c r="M8" s="111" t="n">
        <v>2980</v>
      </c>
      <c r="N8" s="112">
        <f>H8*J8</f>
        <v/>
      </c>
      <c r="O8" s="112">
        <f>I8*K8</f>
        <v/>
      </c>
      <c r="P8" s="112">
        <f>H8*(J8-L8)</f>
        <v/>
      </c>
      <c r="Q8" s="112">
        <f>I8*(K8-M8)</f>
        <v/>
      </c>
    </row>
    <row r="9" ht="15" customHeight="1" s="82">
      <c r="B9" s="113" t="inlineStr">
        <is>
          <t>SKU-004</t>
        </is>
      </c>
      <c r="C9" s="113" t="inlineStr">
        <is>
          <t>Standard Detergent 1.5L</t>
        </is>
      </c>
      <c r="D9" s="113" t="inlineStr">
        <is>
          <t>Home Care</t>
        </is>
      </c>
      <c r="E9" s="113" t="inlineStr">
        <is>
          <t>Traditional</t>
        </is>
      </c>
      <c r="F9" s="113" t="inlineStr">
        <is>
          <t>Regiones</t>
        </is>
      </c>
      <c r="G9" s="113" t="inlineStr">
        <is>
          <t>CLP</t>
        </is>
      </c>
      <c r="H9" s="114" t="n">
        <v>31000</v>
      </c>
      <c r="I9" s="114" t="n">
        <v>35200</v>
      </c>
      <c r="J9" s="114" t="n">
        <v>2800</v>
      </c>
      <c r="K9" s="114" t="n">
        <v>2900</v>
      </c>
      <c r="L9" s="114" t="n">
        <v>1650</v>
      </c>
      <c r="M9" s="114" t="n">
        <v>1700</v>
      </c>
      <c r="N9" s="115">
        <f>H9*J9</f>
        <v/>
      </c>
      <c r="O9" s="115">
        <f>I9*K9</f>
        <v/>
      </c>
      <c r="P9" s="115">
        <f>H9*(J9-L9)</f>
        <v/>
      </c>
      <c r="Q9" s="115">
        <f>I9*(K9-M9)</f>
        <v/>
      </c>
    </row>
    <row r="10" ht="15" customHeight="1" s="82">
      <c r="B10" s="110" t="inlineStr">
        <is>
          <t>SKU-005</t>
        </is>
      </c>
      <c r="C10" s="110" t="inlineStr">
        <is>
          <t>Surface Cleaner Spray</t>
        </is>
      </c>
      <c r="D10" s="110" t="inlineStr">
        <is>
          <t>Home Care</t>
        </is>
      </c>
      <c r="E10" s="110" t="inlineStr">
        <is>
          <t>Modern Trade</t>
        </is>
      </c>
      <c r="F10" s="110" t="inlineStr">
        <is>
          <t>Santiago</t>
        </is>
      </c>
      <c r="G10" s="110" t="inlineStr">
        <is>
          <t>CLP</t>
        </is>
      </c>
      <c r="H10" s="111" t="n">
        <v>8200</v>
      </c>
      <c r="I10" s="111" t="n">
        <v>8500</v>
      </c>
      <c r="J10" s="111" t="n">
        <v>3200</v>
      </c>
      <c r="K10" s="111" t="n">
        <v>3400</v>
      </c>
      <c r="L10" s="111" t="n">
        <v>1500</v>
      </c>
      <c r="M10" s="111" t="n">
        <v>1530</v>
      </c>
      <c r="N10" s="112">
        <f>H10*J10</f>
        <v/>
      </c>
      <c r="O10" s="112">
        <f>I10*K10</f>
        <v/>
      </c>
      <c r="P10" s="112">
        <f>H10*(J10-L10)</f>
        <v/>
      </c>
      <c r="Q10" s="112">
        <f>I10*(K10-M10)</f>
        <v/>
      </c>
    </row>
    <row r="11" ht="15" customHeight="1" s="82">
      <c r="B11" s="113" t="inlineStr">
        <is>
          <t>SKU-006</t>
        </is>
      </c>
      <c r="C11" s="113" t="inlineStr">
        <is>
          <t>Premium Toothpaste 100ml</t>
        </is>
      </c>
      <c r="D11" s="113" t="inlineStr">
        <is>
          <t>Personal Care</t>
        </is>
      </c>
      <c r="E11" s="113" t="inlineStr">
        <is>
          <t>Modern Trade</t>
        </is>
      </c>
      <c r="F11" s="113" t="inlineStr">
        <is>
          <t>Santiago</t>
        </is>
      </c>
      <c r="G11" s="113" t="inlineStr">
        <is>
          <t>CLP</t>
        </is>
      </c>
      <c r="H11" s="114" t="n">
        <v>28500</v>
      </c>
      <c r="I11" s="114" t="n">
        <v>27800</v>
      </c>
      <c r="J11" s="114" t="n">
        <v>2400</v>
      </c>
      <c r="K11" s="114" t="n">
        <v>2580</v>
      </c>
      <c r="L11" s="114" t="n">
        <v>1100</v>
      </c>
      <c r="M11" s="114" t="n">
        <v>1150</v>
      </c>
      <c r="N11" s="115">
        <f>H11*J11</f>
        <v/>
      </c>
      <c r="O11" s="115">
        <f>I11*K11</f>
        <v/>
      </c>
      <c r="P11" s="115">
        <f>H11*(J11-L11)</f>
        <v/>
      </c>
      <c r="Q11" s="115">
        <f>I11*(K11-M11)</f>
        <v/>
      </c>
    </row>
    <row r="12" ht="15" customHeight="1" s="82">
      <c r="B12" s="110" t="inlineStr">
        <is>
          <t>SKU-007</t>
        </is>
      </c>
      <c r="C12" s="110" t="inlineStr">
        <is>
          <t>Standard Toothpaste 75ml</t>
        </is>
      </c>
      <c r="D12" s="110" t="inlineStr">
        <is>
          <t>Personal Care</t>
        </is>
      </c>
      <c r="E12" s="110" t="inlineStr">
        <is>
          <t>Traditional</t>
        </is>
      </c>
      <c r="F12" s="110" t="inlineStr">
        <is>
          <t>Regiones</t>
        </is>
      </c>
      <c r="G12" s="110" t="inlineStr">
        <is>
          <t>CLP</t>
        </is>
      </c>
      <c r="H12" s="111" t="n">
        <v>42000</v>
      </c>
      <c r="I12" s="111" t="n">
        <v>47500</v>
      </c>
      <c r="J12" s="111" t="n">
        <v>1450</v>
      </c>
      <c r="K12" s="111" t="n">
        <v>1500</v>
      </c>
      <c r="L12" s="111" t="n">
        <v>720</v>
      </c>
      <c r="M12" s="111" t="n">
        <v>745</v>
      </c>
      <c r="N12" s="112">
        <f>H12*J12</f>
        <v/>
      </c>
      <c r="O12" s="112">
        <f>I12*K12</f>
        <v/>
      </c>
      <c r="P12" s="112">
        <f>H12*(J12-L12)</f>
        <v/>
      </c>
      <c r="Q12" s="112">
        <f>I12*(K12-M12)</f>
        <v/>
      </c>
    </row>
    <row r="13" ht="15" customHeight="1" s="82">
      <c r="B13" s="113" t="inlineStr">
        <is>
          <t>SKU-008</t>
        </is>
      </c>
      <c r="C13" s="113" t="inlineStr">
        <is>
          <t>Hand Soap Refill 500ml</t>
        </is>
      </c>
      <c r="D13" s="113" t="inlineStr">
        <is>
          <t>Personal Care</t>
        </is>
      </c>
      <c r="E13" s="113" t="inlineStr">
        <is>
          <t>E-commerce</t>
        </is>
      </c>
      <c r="F13" s="113" t="inlineStr">
        <is>
          <t>Nacional</t>
        </is>
      </c>
      <c r="G13" s="113" t="inlineStr">
        <is>
          <t>CLP</t>
        </is>
      </c>
      <c r="H13" s="114" t="n">
        <v>6200</v>
      </c>
      <c r="I13" s="114" t="n">
        <v>9800</v>
      </c>
      <c r="J13" s="114" t="n">
        <v>2100</v>
      </c>
      <c r="K13" s="114" t="n">
        <v>2150</v>
      </c>
      <c r="L13" s="114" t="n">
        <v>950</v>
      </c>
      <c r="M13" s="114" t="n">
        <v>970</v>
      </c>
      <c r="N13" s="115">
        <f>H13*J13</f>
        <v/>
      </c>
      <c r="O13" s="115">
        <f>I13*K13</f>
        <v/>
      </c>
      <c r="P13" s="115">
        <f>H13*(J13-L13)</f>
        <v/>
      </c>
      <c r="Q13" s="115">
        <f>I13*(K13-M13)</f>
        <v/>
      </c>
    </row>
    <row r="14" ht="15" customHeight="1" s="82">
      <c r="B14" s="110" t="inlineStr">
        <is>
          <t>SKU-009</t>
        </is>
      </c>
      <c r="C14" s="110" t="inlineStr">
        <is>
          <t>Body Wash 750ml</t>
        </is>
      </c>
      <c r="D14" s="110" t="inlineStr">
        <is>
          <t>Personal Care</t>
        </is>
      </c>
      <c r="E14" s="110" t="inlineStr">
        <is>
          <t>Modern Trade</t>
        </is>
      </c>
      <c r="F14" s="110" t="inlineStr">
        <is>
          <t>Santiago</t>
        </is>
      </c>
      <c r="G14" s="110" t="inlineStr">
        <is>
          <t>CLP</t>
        </is>
      </c>
      <c r="H14" s="111" t="n">
        <v>14500</v>
      </c>
      <c r="I14" s="111" t="n">
        <v>14200</v>
      </c>
      <c r="J14" s="111" t="n">
        <v>4800</v>
      </c>
      <c r="K14" s="111" t="n">
        <v>5100</v>
      </c>
      <c r="L14" s="111" t="n">
        <v>2300</v>
      </c>
      <c r="M14" s="111" t="n">
        <v>2380</v>
      </c>
      <c r="N14" s="112">
        <f>H14*J14</f>
        <v/>
      </c>
      <c r="O14" s="112">
        <f>I14*K14</f>
        <v/>
      </c>
      <c r="P14" s="112">
        <f>H14*(J14-L14)</f>
        <v/>
      </c>
      <c r="Q14" s="112">
        <f>I14*(K14-M14)</f>
        <v/>
      </c>
    </row>
    <row r="15" ht="15" customHeight="1" s="82">
      <c r="B15" s="113" t="inlineStr">
        <is>
          <t>SKU-010</t>
        </is>
      </c>
      <c r="C15" s="113" t="inlineStr">
        <is>
          <t>Family Pack — Multi</t>
        </is>
      </c>
      <c r="D15" s="113" t="inlineStr">
        <is>
          <t>Bundle</t>
        </is>
      </c>
      <c r="E15" s="113" t="inlineStr">
        <is>
          <t>E-commerce</t>
        </is>
      </c>
      <c r="F15" s="113" t="inlineStr">
        <is>
          <t>Nacional</t>
        </is>
      </c>
      <c r="G15" s="113" t="inlineStr">
        <is>
          <t>CLP</t>
        </is>
      </c>
      <c r="H15" s="114" t="n">
        <v>3200</v>
      </c>
      <c r="I15" s="114" t="n">
        <v>5400</v>
      </c>
      <c r="J15" s="114" t="n">
        <v>12500</v>
      </c>
      <c r="K15" s="114" t="n">
        <v>12800</v>
      </c>
      <c r="L15" s="114" t="n">
        <v>6200</v>
      </c>
      <c r="M15" s="114" t="n">
        <v>6300</v>
      </c>
      <c r="N15" s="115">
        <f>H15*J15</f>
        <v/>
      </c>
      <c r="O15" s="115">
        <f>I15*K15</f>
        <v/>
      </c>
      <c r="P15" s="115">
        <f>H15*(J15-L15)</f>
        <v/>
      </c>
      <c r="Q15" s="115">
        <f>I15*(K15-M15)</f>
        <v/>
      </c>
    </row>
    <row r="16" ht="15" customHeight="1" s="82">
      <c r="B16" s="110" t="inlineStr">
        <is>
          <t>SKU-011</t>
        </is>
      </c>
      <c r="C16" s="110" t="inlineStr">
        <is>
          <t>Premium Shampoo 400ml</t>
        </is>
      </c>
      <c r="D16" s="110" t="inlineStr">
        <is>
          <t>Personal Care</t>
        </is>
      </c>
      <c r="E16" s="110" t="inlineStr">
        <is>
          <t>Modern Trade</t>
        </is>
      </c>
      <c r="F16" s="110" t="inlineStr">
        <is>
          <t>Santiago</t>
        </is>
      </c>
      <c r="G16" s="110" t="inlineStr">
        <is>
          <t>CLP</t>
        </is>
      </c>
      <c r="H16" s="111" t="n">
        <v>9800</v>
      </c>
      <c r="I16" s="111" t="n">
        <v>9200</v>
      </c>
      <c r="J16" s="111" t="n">
        <v>5800</v>
      </c>
      <c r="K16" s="111" t="n">
        <v>6300</v>
      </c>
      <c r="L16" s="111" t="n">
        <v>2700</v>
      </c>
      <c r="M16" s="111" t="n">
        <v>2820</v>
      </c>
      <c r="N16" s="112">
        <f>H16*J16</f>
        <v/>
      </c>
      <c r="O16" s="112">
        <f>I16*K16</f>
        <v/>
      </c>
      <c r="P16" s="112">
        <f>H16*(J16-L16)</f>
        <v/>
      </c>
      <c r="Q16" s="112">
        <f>I16*(K16-M16)</f>
        <v/>
      </c>
    </row>
    <row r="17" ht="15" customHeight="1" s="82">
      <c r="B17" s="113" t="inlineStr">
        <is>
          <t>SKU-012</t>
        </is>
      </c>
      <c r="C17" s="113" t="inlineStr">
        <is>
          <t>Travel Size Multi-pack</t>
        </is>
      </c>
      <c r="D17" s="113" t="inlineStr">
        <is>
          <t>Bundle</t>
        </is>
      </c>
      <c r="E17" s="113" t="inlineStr">
        <is>
          <t>E-commerce</t>
        </is>
      </c>
      <c r="F17" s="113" t="inlineStr">
        <is>
          <t>Nacional</t>
        </is>
      </c>
      <c r="G17" s="113" t="inlineStr">
        <is>
          <t>CLP</t>
        </is>
      </c>
      <c r="H17" s="114" t="n">
        <v>2100</v>
      </c>
      <c r="I17" s="114" t="n">
        <v>4800</v>
      </c>
      <c r="J17" s="114" t="n">
        <v>6500</v>
      </c>
      <c r="K17" s="114" t="n">
        <v>6700</v>
      </c>
      <c r="L17" s="114" t="n">
        <v>3100</v>
      </c>
      <c r="M17" s="114" t="n">
        <v>3200</v>
      </c>
      <c r="N17" s="115">
        <f>H17*J17</f>
        <v/>
      </c>
      <c r="O17" s="115">
        <f>I17*K17</f>
        <v/>
      </c>
      <c r="P17" s="115">
        <f>H17*(J17-L17)</f>
        <v/>
      </c>
      <c r="Q17" s="115">
        <f>I17*(K17-M17)</f>
        <v/>
      </c>
    </row>
    <row r="18" ht="15" customHeight="1" s="82">
      <c r="B18" s="116" t="inlineStr">
        <is>
          <t>TOTAL (functional ccy)</t>
        </is>
      </c>
      <c r="H18" s="117">
        <f>SUM(H6:H17)</f>
        <v/>
      </c>
      <c r="I18" s="117">
        <f>SUM(I6:I17)</f>
        <v/>
      </c>
      <c r="N18" s="117">
        <f>SUM(N6:N17)</f>
        <v/>
      </c>
      <c r="O18" s="117">
        <f>SUM(O6:O17)</f>
        <v/>
      </c>
      <c r="P18" s="117">
        <f>SUM(P6:P17)</f>
        <v/>
      </c>
      <c r="Q18" s="117">
        <f>SUM(Q6:Q17)</f>
        <v/>
      </c>
    </row>
  </sheetData>
  <mergeCells count="1">
    <mergeCell ref="B18:G18"/>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0"/>
  </sheetPr>
  <dimension ref="A1:I1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2" customWidth="1" style="92" min="1" max="1"/>
    <col width="26" customWidth="1" style="92" min="2" max="2"/>
    <col width="12" customWidth="1" style="92" min="3" max="3"/>
    <col width="14" customWidth="1" style="92" min="4" max="6"/>
    <col width="38" customWidth="1" style="92" min="7" max="7"/>
    <col width="16" customWidth="1" style="92" min="8" max="8"/>
  </cols>
  <sheetData>
    <row r="1">
      <c r="I1" s="93" t="inlineStr">
        <is>
          <t>FinanceCFO · 2.6</t>
        </is>
      </c>
    </row>
    <row r="2" ht="22.05" customHeight="1" s="82">
      <c r="B2" s="101" t="inlineStr">
        <is>
          <t>Inputs — FX rates &amp; adjustments</t>
        </is>
      </c>
    </row>
    <row r="4" ht="15" customHeight="1" s="82">
      <c r="B4" s="118" t="inlineStr">
        <is>
          <t>FX rates: functional → reporting</t>
        </is>
      </c>
    </row>
    <row r="5" ht="15" customHeight="1" s="82">
      <c r="B5" s="109" t="inlineStr">
        <is>
          <t>Currency</t>
        </is>
      </c>
      <c r="C5" s="109" t="inlineStr">
        <is>
          <t>Period 0 — avg</t>
        </is>
      </c>
      <c r="D5" s="109" t="inlineStr">
        <is>
          <t>Period 0 — close</t>
        </is>
      </c>
      <c r="E5" s="109" t="inlineStr">
        <is>
          <t>Period 1 — avg</t>
        </is>
      </c>
      <c r="F5" s="109" t="inlineStr">
        <is>
          <t>Period 1 — close</t>
        </is>
      </c>
      <c r="G5" s="109" t="inlineStr">
        <is>
          <t>Constant rate</t>
        </is>
      </c>
    </row>
    <row r="6" ht="15" customHeight="1" s="82">
      <c r="B6" s="119" t="inlineStr">
        <is>
          <t>CLP</t>
        </is>
      </c>
      <c r="C6" s="120" t="n">
        <v>950</v>
      </c>
      <c r="D6" s="120" t="n">
        <v>970</v>
      </c>
      <c r="E6" s="120" t="n">
        <v>985</v>
      </c>
      <c r="F6" s="120" t="n">
        <v>1015</v>
      </c>
      <c r="G6" s="120" t="n">
        <v>950</v>
      </c>
    </row>
    <row r="7" ht="15" customHeight="1" s="82">
      <c r="B7" s="119" t="inlineStr">
        <is>
          <t>USD</t>
        </is>
      </c>
      <c r="C7" s="120" t="n">
        <v>1</v>
      </c>
      <c r="D7" s="120" t="n">
        <v>1</v>
      </c>
      <c r="E7" s="120" t="n">
        <v>1</v>
      </c>
      <c r="F7" s="120" t="n">
        <v>1</v>
      </c>
      <c r="G7" s="120" t="n">
        <v>1</v>
      </c>
    </row>
    <row r="8" ht="15" customHeight="1" s="82">
      <c r="B8" s="119" t="inlineStr">
        <is>
          <t>MXN</t>
        </is>
      </c>
      <c r="C8" s="120" t="n">
        <v>17.2</v>
      </c>
      <c r="D8" s="120" t="n">
        <v>17.5</v>
      </c>
      <c r="E8" s="120" t="n">
        <v>17.85</v>
      </c>
      <c r="F8" s="120" t="n">
        <v>18.1</v>
      </c>
      <c r="G8" s="120" t="n">
        <v>17.2</v>
      </c>
    </row>
    <row r="9" ht="15" customHeight="1" s="82">
      <c r="B9" s="119" t="inlineStr">
        <is>
          <t>BRL</t>
        </is>
      </c>
      <c r="C9" s="120" t="n">
        <v>5.05</v>
      </c>
      <c r="D9" s="120" t="n">
        <v>5.2</v>
      </c>
      <c r="E9" s="120" t="n">
        <v>5.35</v>
      </c>
      <c r="F9" s="120" t="n">
        <v>5.45</v>
      </c>
      <c r="G9" s="120" t="n">
        <v>5.05</v>
      </c>
    </row>
    <row r="12" ht="15" customHeight="1" s="82">
      <c r="B12" s="118" t="inlineStr">
        <is>
          <t>Adjustments (period-aware)</t>
        </is>
      </c>
    </row>
    <row r="13" ht="15" customHeight="1" s="82">
      <c r="B13" s="105" t="inlineStr">
        <is>
          <t>Bridge Δ auto-computes: P1-only = +Amount; P0-only = -Amount (item went away). GM% input governs how M&amp;A flows to gross profit.</t>
        </is>
      </c>
    </row>
    <row r="14" ht="15" customHeight="1" s="82">
      <c r="B14" s="109" t="inlineStr">
        <is>
          <t>Item</t>
        </is>
      </c>
      <c r="C14" s="109" t="inlineStr">
        <is>
          <t>Type</t>
        </is>
      </c>
      <c r="D14" s="109" t="inlineStr">
        <is>
          <t>Period</t>
        </is>
      </c>
      <c r="E14" s="109" t="inlineStr">
        <is>
          <t>Amount (rep ccy)</t>
        </is>
      </c>
      <c r="F14" s="109" t="inlineStr">
        <is>
          <t>GM% assumption</t>
        </is>
      </c>
      <c r="G14" s="109" t="inlineStr">
        <is>
          <t>Notes</t>
        </is>
      </c>
      <c r="H14" s="109" t="inlineStr">
        <is>
          <t>Bridge Δ (computed)</t>
        </is>
      </c>
    </row>
    <row r="15" ht="15" customHeight="1" s="82">
      <c r="B15" s="121" t="inlineStr">
        <is>
          <t>Acquired distributor</t>
        </is>
      </c>
      <c r="C15" s="122" t="inlineStr">
        <is>
          <t>M&amp;A</t>
        </is>
      </c>
      <c r="D15" s="122" t="inlineStr">
        <is>
          <t>Period 1 only</t>
        </is>
      </c>
      <c r="E15" s="123" t="n">
        <v>850000</v>
      </c>
      <c r="F15" s="124" t="n">
        <v>0.45</v>
      </c>
      <c r="G15" s="125" t="inlineStr">
        <is>
          <t>Mexico distributor — 2 months of revenue</t>
        </is>
      </c>
      <c r="H15" s="126">
        <f>IF(D15="Period 1 only",E15,IF(D15="Period 0 only",-E15,0))</f>
        <v/>
      </c>
    </row>
    <row r="16" ht="15" customHeight="1" s="82">
      <c r="B16" s="121" t="inlineStr">
        <is>
          <t>Recall — SKU-006</t>
        </is>
      </c>
      <c r="C16" s="122" t="inlineStr">
        <is>
          <t>One-off</t>
        </is>
      </c>
      <c r="D16" s="122" t="inlineStr">
        <is>
          <t>Period 1 only</t>
        </is>
      </c>
      <c r="E16" s="123" t="n">
        <v>-125000</v>
      </c>
      <c r="F16" s="124" t="n">
        <v>1</v>
      </c>
      <c r="G16" s="125" t="inlineStr">
        <is>
          <t>Voluntary recall — revenue contra</t>
        </is>
      </c>
      <c r="H16" s="126">
        <f>IF(D16="Period 1 only",E16,IF(D16="Period 0 only",-E16,0))</f>
        <v/>
      </c>
    </row>
    <row r="17" ht="15" customHeight="1" s="82">
      <c r="B17" s="121" t="inlineStr">
        <is>
          <t>Insurance recovery</t>
        </is>
      </c>
      <c r="C17" s="122" t="inlineStr">
        <is>
          <t>One-off</t>
        </is>
      </c>
      <c r="D17" s="122" t="inlineStr">
        <is>
          <t>Period 0 only</t>
        </is>
      </c>
      <c r="E17" s="123" t="n">
        <v>65000</v>
      </c>
      <c r="F17" s="124" t="n">
        <v>1</v>
      </c>
      <c r="G17" s="125" t="inlineStr">
        <is>
          <t>Recovery on prior-year warehouse incident</t>
        </is>
      </c>
      <c r="H17" s="126">
        <f>IF(D17="Period 1 only",E17,IF(D17="Period 0 only",-E17,0))</f>
        <v/>
      </c>
    </row>
    <row r="18" ht="15" customHeight="1" s="82">
      <c r="B18" s="121" t="inlineStr">
        <is>
          <t>Channel exit</t>
        </is>
      </c>
      <c r="C18" s="122" t="inlineStr">
        <is>
          <t>Scope</t>
        </is>
      </c>
      <c r="D18" s="122" t="inlineStr">
        <is>
          <t>Period 0 only</t>
        </is>
      </c>
      <c r="E18" s="123" t="n">
        <v>220000</v>
      </c>
      <c r="F18" s="124" t="n">
        <v>0.3</v>
      </c>
      <c r="G18" s="125" t="inlineStr">
        <is>
          <t>Exited unprofitable channel — was in P0, gone in P1</t>
        </is>
      </c>
      <c r="H18" s="126">
        <f>IF(D18="Period 1 only",E18,IF(D18="Period 0 only",-E18,0))</f>
        <v/>
      </c>
    </row>
  </sheetData>
  <mergeCells count="1">
    <mergeCell ref="B13:H13"/>
  </mergeCells>
  <dataValidations count="2">
    <dataValidation sqref="D15:D18" showDropDown="0" showInputMessage="0" showErrorMessage="0" allowBlank="0" type="list" errorStyle="stop" operator="between">
      <formula1>"Period 0 only,Period 1 only,Both"</formula1>
      <formula2>0</formula2>
    </dataValidation>
    <dataValidation sqref="C15:C18" showDropDown="0" showInputMessage="0" showErrorMessage="0" allowBlank="0" type="list" errorStyle="stop" operator="between">
      <formula1>"M&amp;A,Scope,One-off"</formula1>
      <formula2>0</formula2>
    </dataValidation>
  </dataValidation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6.xml><?xml version="1.0" encoding="utf-8"?>
<worksheet xmlns="http://schemas.openxmlformats.org/spreadsheetml/2006/main">
  <sheetPr filterMode="0">
    <outlinePr summaryBelow="1" summaryRight="1"/>
    <pageSetUpPr fitToPage="0"/>
  </sheetPr>
  <dimension ref="A1:I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2" customWidth="1" style="92" min="1" max="1"/>
    <col width="30" customWidth="1" style="92" min="2" max="2"/>
    <col width="16" customWidth="1" style="92" min="3" max="3"/>
    <col width="8" customWidth="1" style="92" min="4" max="4"/>
    <col width="50" customWidth="1" style="92" min="5" max="5"/>
  </cols>
  <sheetData>
    <row r="1">
      <c r="I1" s="93" t="inlineStr">
        <is>
          <t>FinanceCFO · 2.6</t>
        </is>
      </c>
    </row>
    <row r="2" ht="22.05" customHeight="1" s="82">
      <c r="B2" s="101" t="inlineStr">
        <is>
          <t>PVM Calculation</t>
        </is>
      </c>
    </row>
    <row r="3" ht="15" customHeight="1" s="82">
      <c r="B3" s="102" t="inlineStr">
        <is>
          <t>Convention switch in Settings. Functional currency. ORGANIC ONLY (excludes adjustments).</t>
        </is>
      </c>
    </row>
    <row r="5" ht="15" customHeight="1" s="82">
      <c r="B5" s="127" t="inlineStr">
        <is>
          <t>Revenue PVM Decomposition (organic, functional ccy)</t>
        </is>
      </c>
    </row>
    <row r="6" ht="15" customHeight="1" s="82">
      <c r="B6" s="109" t="inlineStr">
        <is>
          <t>Component</t>
        </is>
      </c>
      <c r="C6" s="109" t="inlineStr">
        <is>
          <t>Amount</t>
        </is>
      </c>
      <c r="D6" s="109" t="inlineStr">
        <is>
          <t>Sign</t>
        </is>
      </c>
      <c r="E6" s="109" t="inlineStr">
        <is>
          <t>Note</t>
        </is>
      </c>
    </row>
    <row r="7" ht="15" customHeight="1" s="82">
      <c r="B7" s="128" t="inlineStr">
        <is>
          <t>Period 0 (Baseline) Revenue — organic</t>
        </is>
      </c>
      <c r="C7" s="129">
        <f>SUM(SKU_REV0)</f>
        <v/>
      </c>
      <c r="D7" s="130" t="n"/>
      <c r="E7" s="131" t="inlineStr">
        <is>
          <t>Baseline reference</t>
        </is>
      </c>
    </row>
    <row r="8" ht="15" customHeight="1" s="82">
      <c r="B8" s="128" t="inlineStr">
        <is>
          <t>Period 1 (Actual) Revenue — organic</t>
        </is>
      </c>
      <c r="C8" s="129">
        <f>SUM(SKU_REV1)</f>
        <v/>
      </c>
      <c r="D8" s="130" t="n"/>
      <c r="E8" s="131" t="inlineStr">
        <is>
          <t>Actual reference</t>
        </is>
      </c>
    </row>
    <row r="9" ht="15" customHeight="1" s="82">
      <c r="B9" s="128" t="inlineStr">
        <is>
          <t>Total Δ Revenue — organic</t>
        </is>
      </c>
      <c r="C9" s="132">
        <f>SUM(SKU_REV1)-SUM(SKU_REV0)</f>
        <v/>
      </c>
      <c r="D9" s="130" t="n"/>
      <c r="E9" s="131" t="inlineStr">
        <is>
          <t>Total to be decomposed</t>
        </is>
      </c>
    </row>
    <row r="11" ht="15" customHeight="1" s="82">
      <c r="B11" s="133" t="inlineStr">
        <is>
          <t>VOLUME variance</t>
        </is>
      </c>
      <c r="C11" s="112">
        <f>SUMPRODUCT((SKU_Q1-SKU_Q0)*SKU_P0)</f>
        <v/>
      </c>
      <c r="D11" s="130" t="n"/>
      <c r="E11" s="131" t="inlineStr">
        <is>
          <t>ΔQ × P₀</t>
        </is>
      </c>
    </row>
    <row r="12" ht="15" customHeight="1" s="82">
      <c r="B12" s="133" t="inlineStr">
        <is>
          <t>PRICE variance</t>
        </is>
      </c>
      <c r="C12" s="112">
        <f>IF(CONVENTION="US/CPG",SUMPRODUCT((SKU_P1-SKU_P0)*SKU_Q1),SUMPRODUCT((SKU_P1-SKU_P0)*SKU_Q0))</f>
        <v/>
      </c>
      <c r="D12" s="130" t="n"/>
      <c r="E12" s="131" t="inlineStr">
        <is>
          <t>Convention-dependent</t>
        </is>
      </c>
    </row>
    <row r="13" ht="15" customHeight="1" s="82">
      <c r="B13" s="133" t="inlineStr">
        <is>
          <t>MIX variance (residual)</t>
        </is>
      </c>
      <c r="C13" s="112">
        <f>SUM(SKU_REV1)-SUM(SKU_REV0)-(SUMPRODUCT((SKU_Q1-SKU_Q0)*SKU_P0))-(IF(CONVENTION="US/CPG",SUMPRODUCT((SKU_P1-SKU_P0)*SKU_Q1),SUMPRODUCT((SKU_P1-SKU_P0)*SKU_Q0)))</f>
        <v/>
      </c>
      <c r="D13" s="130" t="n"/>
      <c r="E13" s="131" t="inlineStr">
        <is>
          <t>Residual after Volume + Price</t>
        </is>
      </c>
    </row>
    <row r="14" ht="15" customHeight="1" s="82">
      <c r="B14" s="128" t="inlineStr">
        <is>
          <t>CHECK: sum equals Δ</t>
        </is>
      </c>
      <c r="C14" s="134">
        <f>ROUND((SUMPRODUCT((SKU_Q1-SKU_Q0)*SKU_P0))+(IF(CONVENTION="US/CPG",SUMPRODUCT((SKU_P1-SKU_P0)*SKU_Q1),SUMPRODUCT((SKU_P1-SKU_P0)*SKU_Q0)))+(SUM(SKU_REV1)-SUM(SKU_REV0)-(SUMPRODUCT((SKU_Q1-SKU_Q0)*SKU_P0))-(IF(CONVENTION="US/CPG",SUMPRODUCT((SKU_P1-SKU_P0)*SKU_Q1),SUMPRODUCT((SKU_P1-SKU_P0)*SKU_Q0))))-(SUM(SKU_REV1)-SUM(SKU_REV0)),2)</f>
        <v/>
      </c>
      <c r="D14" s="130" t="n"/>
      <c r="E14" s="131" t="inlineStr">
        <is>
          <t>Should be zero.</t>
        </is>
      </c>
    </row>
  </sheetData>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7.xml><?xml version="1.0" encoding="utf-8"?>
<worksheet xmlns="http://schemas.openxmlformats.org/spreadsheetml/2006/main">
  <sheetPr filterMode="0">
    <outlinePr summaryBelow="1" summaryRight="1"/>
    <pageSetUpPr fitToPage="0"/>
  </sheetPr>
  <dimension ref="A1:I17"/>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2" customWidth="1" style="92" min="1" max="1"/>
    <col width="32" customWidth="1" style="92" min="2" max="2"/>
    <col width="18" customWidth="1" style="92" min="3" max="5"/>
    <col width="60" customWidth="1" style="92" min="6" max="6"/>
  </cols>
  <sheetData>
    <row r="1">
      <c r="I1" s="93" t="inlineStr">
        <is>
          <t>FinanceCFO · 2.6</t>
        </is>
      </c>
    </row>
    <row r="2" ht="22.05" customHeight="1" s="82">
      <c r="B2" s="101" t="inlineStr">
        <is>
          <t>FX &amp; Constant Currency Calculations</t>
        </is>
      </c>
    </row>
    <row r="3" ht="15" customHeight="1" s="82">
      <c r="B3" s="102" t="inlineStr">
        <is>
          <t>CLP-functional → USD reporting. Constant currency uses CLP P0 average rate.</t>
        </is>
      </c>
    </row>
    <row r="6" ht="15" customHeight="1" s="82">
      <c r="B6" s="109" t="inlineStr">
        <is>
          <t>Metric</t>
        </is>
      </c>
      <c r="C6" s="109" t="inlineStr">
        <is>
          <t>CLP (local)</t>
        </is>
      </c>
      <c r="D6" s="109" t="inlineStr">
        <is>
          <t>USD reported</t>
        </is>
      </c>
      <c r="E6" s="109" t="inlineStr">
        <is>
          <t>USD constant currency</t>
        </is>
      </c>
      <c r="F6" s="109" t="inlineStr">
        <is>
          <t>Note</t>
        </is>
      </c>
    </row>
    <row r="7" ht="15" customHeight="1" s="82">
      <c r="B7" s="133" t="inlineStr">
        <is>
          <t>Period 0 — Revenue (organic)</t>
        </is>
      </c>
      <c r="C7" s="129">
        <f>SUM(SKU_REV0)</f>
        <v/>
      </c>
      <c r="D7" s="135">
        <f>C7/INDEX(FX_AVG_0,1)</f>
        <v/>
      </c>
      <c r="E7" s="135">
        <f>C7/INDEX(FX_CONST,1)</f>
        <v/>
      </c>
      <c r="F7" s="131" t="inlineStr">
        <is>
          <t>Period 0 baseline at avg P0 rate</t>
        </is>
      </c>
    </row>
    <row r="8" ht="15" customHeight="1" s="82">
      <c r="B8" s="133" t="inlineStr">
        <is>
          <t>Period 1 — Revenue (organic)</t>
        </is>
      </c>
      <c r="C8" s="129">
        <f>SUM(SKU_REV1)</f>
        <v/>
      </c>
      <c r="D8" s="135">
        <f>C8/INDEX(FX_AVG_1,1)</f>
        <v/>
      </c>
      <c r="E8" s="135">
        <f>C8/INDEX(FX_CONST,1)</f>
        <v/>
      </c>
      <c r="F8" s="131" t="inlineStr">
        <is>
          <t>P1 reported at P1 avg rate; CC at constant rate</t>
        </is>
      </c>
    </row>
    <row r="9" ht="15" customHeight="1" s="82">
      <c r="B9" s="128" t="inlineStr">
        <is>
          <t>Δ Revenue — CLP (operational)</t>
        </is>
      </c>
      <c r="C9" s="132">
        <f>C8-C7</f>
        <v/>
      </c>
      <c r="D9" s="130" t="n"/>
      <c r="E9" s="130" t="n"/>
      <c r="F9" s="130" t="n"/>
    </row>
    <row r="10" ht="15" customHeight="1" s="82">
      <c r="B10" s="128" t="inlineStr">
        <is>
          <t>Δ Revenue — USD reported</t>
        </is>
      </c>
      <c r="C10" s="130" t="n"/>
      <c r="D10" s="136">
        <f>D8-D7</f>
        <v/>
      </c>
      <c r="E10" s="130" t="n"/>
      <c r="F10" s="130" t="n"/>
    </row>
    <row r="11" ht="15" customHeight="1" s="82">
      <c r="B11" s="128" t="inlineStr">
        <is>
          <t>Δ Revenue — USD constant currency</t>
        </is>
      </c>
      <c r="C11" s="130" t="n"/>
      <c r="D11" s="130" t="n"/>
      <c r="E11" s="136">
        <f>E8-E7</f>
        <v/>
      </c>
      <c r="F11" s="130" t="n"/>
    </row>
    <row r="12" ht="15" customHeight="1" s="82">
      <c r="B12" s="137" t="inlineStr">
        <is>
          <t>FX TRANSLATION IMPACT</t>
        </is>
      </c>
      <c r="C12" s="130" t="n"/>
      <c r="D12" s="138">
        <f>D10-E11</f>
        <v/>
      </c>
      <c r="E12" s="130" t="n"/>
      <c r="F12" s="130" t="n"/>
    </row>
    <row r="13" ht="15" customHeight="1" s="82">
      <c r="B13" s="130" t="n"/>
      <c r="C13" s="130" t="n"/>
      <c r="D13" s="130" t="n"/>
      <c r="E13" s="130" t="n"/>
      <c r="F13" s="130" t="n"/>
    </row>
    <row r="14" ht="15" customHeight="1" s="82">
      <c r="B14" s="139" t="inlineStr">
        <is>
          <t>Growth rates</t>
        </is>
      </c>
      <c r="C14" s="130" t="n"/>
      <c r="D14" s="130" t="n"/>
      <c r="E14" s="130" t="n"/>
      <c r="F14" s="130" t="n"/>
    </row>
    <row r="15" ht="15" customHeight="1" s="82">
      <c r="B15" s="133" t="inlineStr">
        <is>
          <t>CLP growth (local)</t>
        </is>
      </c>
      <c r="C15" s="140">
        <f>(C8-C7)/C7</f>
        <v/>
      </c>
      <c r="D15" s="130" t="n"/>
      <c r="E15" s="130" t="n"/>
      <c r="F15" s="141" t="inlineStr">
        <is>
          <t>The pure operational growth</t>
        </is>
      </c>
    </row>
    <row r="16" ht="15" customHeight="1" s="82">
      <c r="B16" s="133" t="inlineStr">
        <is>
          <t>USD reported growth</t>
        </is>
      </c>
      <c r="C16" s="130" t="n"/>
      <c r="D16" s="140">
        <f>(D8-D7)/D7</f>
        <v/>
      </c>
      <c r="E16" s="130" t="n"/>
      <c r="F16" s="141" t="inlineStr">
        <is>
          <t>Affected by FX move between periods</t>
        </is>
      </c>
    </row>
    <row r="17" ht="15" customHeight="1" s="82">
      <c r="B17" s="133" t="inlineStr">
        <is>
          <t>USD constant currency growth</t>
        </is>
      </c>
      <c r="C17" s="130" t="n"/>
      <c r="D17" s="130" t="n"/>
      <c r="E17" s="140">
        <f>(E8-E7)/E7</f>
        <v/>
      </c>
      <c r="F17" s="142" t="inlineStr">
        <is>
          <t>Should equal CLP local growth EXACTLY (same constant rate both periods)</t>
        </is>
      </c>
    </row>
  </sheetData>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8.xml><?xml version="1.0" encoding="utf-8"?>
<worksheet xmlns="http://schemas.openxmlformats.org/spreadsheetml/2006/main">
  <sheetPr filterMode="0">
    <outlinePr summaryBelow="1" summaryRight="1"/>
    <pageSetUpPr fitToPage="0"/>
  </sheetPr>
  <dimension ref="A1:I42"/>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2" customWidth="1" style="92" min="1" max="1"/>
    <col width="32" customWidth="1" style="92" min="2" max="2"/>
    <col width="18" customWidth="1" style="92" min="3" max="3"/>
    <col width="60" customWidth="1" style="92" min="4" max="4"/>
  </cols>
  <sheetData>
    <row r="1">
      <c r="I1" s="93" t="inlineStr">
        <is>
          <t>FinanceCFO · 2.6</t>
        </is>
      </c>
    </row>
    <row r="2" ht="22.05" customHeight="1" s="82">
      <c r="B2" s="101" t="inlineStr">
        <is>
          <t>Rate–Efficiency Variance</t>
        </is>
      </c>
    </row>
    <row r="3" ht="15" customHeight="1" s="82">
      <c r="B3" s="102" t="inlineStr">
        <is>
          <t>TWO-WAY for labor; THREE-WAY for absorbed overhead.</t>
        </is>
      </c>
    </row>
    <row r="5" ht="15" customHeight="1" s="82">
      <c r="B5" s="127" t="inlineStr">
        <is>
          <t>Two-way labor variance (textbook convention)</t>
        </is>
      </c>
    </row>
    <row r="6" ht="15" customHeight="1" s="82">
      <c r="B6" s="105" t="inlineStr">
        <is>
          <t>Rate uses ACTUAL hours; Efficiency uses STANDARD rate. Interaction lives inside Rate.</t>
        </is>
      </c>
    </row>
    <row r="7" ht="15" customHeight="1" s="82">
      <c r="B7" s="133" t="inlineStr">
        <is>
          <t>Hours — standard (H₀)</t>
        </is>
      </c>
      <c r="C7" s="123" t="n">
        <v>12000</v>
      </c>
      <c r="D7" s="105" t="inlineStr">
        <is>
          <t>Standard hours per period</t>
        </is>
      </c>
    </row>
    <row r="8" ht="15" customHeight="1" s="82">
      <c r="B8" s="133" t="inlineStr">
        <is>
          <t>Hours — actual (H₁)</t>
        </is>
      </c>
      <c r="C8" s="123" t="n">
        <v>12800</v>
      </c>
      <c r="D8" s="105" t="inlineStr">
        <is>
          <t>Actual hours consumed</t>
        </is>
      </c>
    </row>
    <row r="9" ht="15" customHeight="1" s="82">
      <c r="B9" s="133" t="inlineStr">
        <is>
          <t>Rate — standard ($/hr) (R₀)</t>
        </is>
      </c>
      <c r="C9" s="143" t="n">
        <v>18.5</v>
      </c>
      <c r="D9" s="105" t="inlineStr">
        <is>
          <t>Std cost per hour</t>
        </is>
      </c>
    </row>
    <row r="10" ht="15" customHeight="1" s="82">
      <c r="B10" s="133" t="inlineStr">
        <is>
          <t>Rate — actual ($/hr) (R₁)</t>
        </is>
      </c>
      <c r="C10" s="143" t="n">
        <v>19.2</v>
      </c>
      <c r="D10" s="105" t="inlineStr">
        <is>
          <t>Actual rate paid</t>
        </is>
      </c>
    </row>
    <row r="12" ht="15" customHeight="1" s="82">
      <c r="B12" s="127" t="inlineStr">
        <is>
          <t>Two-way decomposition</t>
        </is>
      </c>
    </row>
    <row r="13" ht="15" customHeight="1" s="82">
      <c r="B13" s="128" t="inlineStr">
        <is>
          <t>Total cost — standard (H₀ × R₀)</t>
        </is>
      </c>
      <c r="C13" s="136">
        <f>C7*C9</f>
        <v/>
      </c>
      <c r="D13" s="131" t="inlineStr">
        <is>
          <t>Standard cost</t>
        </is>
      </c>
    </row>
    <row r="14" ht="15" customHeight="1" s="82">
      <c r="B14" s="128" t="inlineStr">
        <is>
          <t>Total cost — actual (H₁ × R₁)</t>
        </is>
      </c>
      <c r="C14" s="136">
        <f>C8*C10</f>
        <v/>
      </c>
      <c r="D14" s="131" t="inlineStr">
        <is>
          <t>Actual cost</t>
        </is>
      </c>
    </row>
    <row r="15" ht="15" customHeight="1" s="82">
      <c r="B15" s="128" t="inlineStr">
        <is>
          <t>Total variance ($)</t>
        </is>
      </c>
      <c r="C15" s="136">
        <f>C14-C13</f>
        <v/>
      </c>
      <c r="D15" s="131" t="inlineStr">
        <is>
          <t>Total to decompose</t>
        </is>
      </c>
    </row>
    <row r="17" ht="15" customHeight="1" s="82">
      <c r="B17" s="133" t="inlineStr">
        <is>
          <t>RATE variance (textbook): (R₁ − R₀) × H₁</t>
        </is>
      </c>
      <c r="C17" s="135">
        <f>(C10-C9)*C8</f>
        <v/>
      </c>
      <c r="D17" s="131" t="inlineStr">
        <is>
          <t>ΔR at actual hours; interaction inside</t>
        </is>
      </c>
    </row>
    <row r="18" ht="15" customHeight="1" s="82">
      <c r="B18" s="133" t="inlineStr">
        <is>
          <t>EFFICIENCY variance (textbook): R₀ × (H₁ − H₀)</t>
        </is>
      </c>
      <c r="C18" s="135">
        <f>C9*(C8-C7)</f>
        <v/>
      </c>
      <c r="D18" s="131" t="inlineStr">
        <is>
          <t>ΔH at standard rate</t>
        </is>
      </c>
    </row>
    <row r="19" ht="15" customHeight="1" s="82">
      <c r="B19" s="128" t="inlineStr">
        <is>
          <t>CHECK: Rate + Efficiency = Total</t>
        </is>
      </c>
      <c r="C19" s="136">
        <f>ROUND(C17+C18-C15,2)</f>
        <v/>
      </c>
      <c r="D19" s="131" t="inlineStr">
        <is>
          <t>Should be zero</t>
        </is>
      </c>
    </row>
    <row r="21" ht="15" customHeight="1" s="82">
      <c r="B21" s="127" t="inlineStr">
        <is>
          <t>Three-way overhead variance — full worked example</t>
        </is>
      </c>
    </row>
    <row r="22" ht="15" customHeight="1" s="82">
      <c r="B22" s="105" t="inlineStr">
        <is>
          <t>For absorbed manufacturing overhead. Distinct from labor: uses STANDARD rates throughout.</t>
        </is>
      </c>
    </row>
    <row r="23" ht="15" customHeight="1" s="82">
      <c r="B23" s="133" t="inlineStr">
        <is>
          <t>Standard hours allowed for output (SH)</t>
        </is>
      </c>
      <c r="C23" s="123" t="n">
        <v>10500</v>
      </c>
      <c r="D23" s="105" t="inlineStr">
        <is>
          <t>Hours that should have been worked given actual production</t>
        </is>
      </c>
    </row>
    <row r="24" ht="15" customHeight="1" s="82">
      <c r="B24" s="133" t="inlineStr">
        <is>
          <t>Actual hours (AH)</t>
        </is>
      </c>
      <c r="C24" s="123" t="n">
        <v>11000</v>
      </c>
      <c r="D24" s="105" t="inlineStr">
        <is>
          <t>Hours actually consumed</t>
        </is>
      </c>
    </row>
    <row r="25" ht="15" customHeight="1" s="82">
      <c r="B25" s="133" t="inlineStr">
        <is>
          <t>Expected hours (EH, denominator level)</t>
        </is>
      </c>
      <c r="C25" s="123" t="n">
        <v>10000</v>
      </c>
      <c r="D25" s="105" t="inlineStr">
        <is>
          <t>Hours used to compute std fixed rate</t>
        </is>
      </c>
    </row>
    <row r="26" ht="15" customHeight="1" s="82">
      <c r="B26" s="133" t="inlineStr">
        <is>
          <t>Standard variable OH rate (SVR, $/hr)</t>
        </is>
      </c>
      <c r="C26" s="143" t="n">
        <v>5</v>
      </c>
      <c r="D26" s="105" t="inlineStr">
        <is>
          <t>Std variable OH per hour</t>
        </is>
      </c>
    </row>
    <row r="27" ht="15" customHeight="1" s="82">
      <c r="B27" s="133" t="inlineStr">
        <is>
          <t>Standard fixed OH rate (SFR, $/hr)</t>
        </is>
      </c>
      <c r="C27" s="143" t="n">
        <v>6</v>
      </c>
      <c r="D27" s="105" t="inlineStr">
        <is>
          <t>Std fixed OH per hour = Budget Fixed / EH</t>
        </is>
      </c>
    </row>
    <row r="28" ht="15" customHeight="1" s="82">
      <c r="B28" s="133" t="inlineStr">
        <is>
          <t>Budgeted fixed OH ($)</t>
        </is>
      </c>
      <c r="C28" s="123" t="n">
        <v>60000</v>
      </c>
      <c r="D28" s="105" t="inlineStr">
        <is>
          <t>Total period fixed OH budget = SFR × EH</t>
        </is>
      </c>
    </row>
    <row r="29" ht="15" customHeight="1" s="82">
      <c r="B29" s="133" t="inlineStr">
        <is>
          <t>Actual variable OH ($)</t>
        </is>
      </c>
      <c r="C29" s="123" t="n">
        <v>58000</v>
      </c>
      <c r="D29" s="105" t="inlineStr">
        <is>
          <t>Total actual variable OH</t>
        </is>
      </c>
    </row>
    <row r="30" ht="15" customHeight="1" s="82">
      <c r="B30" s="133" t="inlineStr">
        <is>
          <t>Actual fixed OH ($)</t>
        </is>
      </c>
      <c r="C30" s="123" t="n">
        <v>63000</v>
      </c>
      <c r="D30" s="105" t="inlineStr">
        <is>
          <t>Total actual fixed OH</t>
        </is>
      </c>
    </row>
    <row r="32" ht="15" customHeight="1" s="82">
      <c r="B32" s="127" t="inlineStr">
        <is>
          <t>Three-way decomposition</t>
        </is>
      </c>
    </row>
    <row r="33" ht="15" customHeight="1" s="82">
      <c r="B33" s="128" t="inlineStr">
        <is>
          <t>Total actual OH (AVO + AFO)</t>
        </is>
      </c>
      <c r="C33" s="136">
        <f>C29+C30</f>
        <v/>
      </c>
      <c r="D33" s="131" t="inlineStr">
        <is>
          <t>What was actually spent</t>
        </is>
      </c>
    </row>
    <row r="34" ht="15" customHeight="1" s="82">
      <c r="B34" s="128" t="inlineStr">
        <is>
          <t>Total OH applied (Std rate × SH)</t>
        </is>
      </c>
      <c r="C34" s="136">
        <f>(C26+C27)*C23</f>
        <v/>
      </c>
      <c r="D34" s="131" t="inlineStr">
        <is>
          <t>What was applied to products at standard</t>
        </is>
      </c>
    </row>
    <row r="35" ht="15" customHeight="1" s="82">
      <c r="B35" s="128" t="inlineStr">
        <is>
          <t>Total OH variance</t>
        </is>
      </c>
      <c r="C35" s="136">
        <f>C33-C34</f>
        <v/>
      </c>
      <c r="D35" s="131" t="inlineStr">
        <is>
          <t>Difference: under/over-applied OH</t>
        </is>
      </c>
    </row>
    <row r="37" ht="15" customHeight="1" s="82">
      <c r="B37" s="128" t="inlineStr">
        <is>
          <t>(1) SPENDING variance</t>
        </is>
      </c>
      <c r="C37" s="136">
        <f>(C29-C26*C24)+(C30-C28)</f>
        <v/>
      </c>
      <c r="D37" s="131" t="inlineStr">
        <is>
          <t>Actual var OH minus expected at AH; plus actual fixed minus budget fixed</t>
        </is>
      </c>
    </row>
    <row r="38" ht="15" customHeight="1" s="82">
      <c r="B38" s="133" t="inlineStr">
        <is>
          <t xml:space="preserve">    — Variable spending sub-component</t>
        </is>
      </c>
      <c r="C38" s="135">
        <f>C29-C26*C24</f>
        <v/>
      </c>
      <c r="D38" s="131" t="inlineStr">
        <is>
          <t>AVO − (SVR × AH)</t>
        </is>
      </c>
    </row>
    <row r="39" ht="15" customHeight="1" s="82">
      <c r="B39" s="133" t="inlineStr">
        <is>
          <t xml:space="preserve">    — Fixed spending sub-component</t>
        </is>
      </c>
      <c r="C39" s="135">
        <f>C30-C28</f>
        <v/>
      </c>
      <c r="D39" s="131" t="inlineStr">
        <is>
          <t>AFO − Budget Fixed</t>
        </is>
      </c>
    </row>
    <row r="40" ht="15" customHeight="1" s="82">
      <c r="B40" s="128" t="inlineStr">
        <is>
          <t>(2) EFFICIENCY variance (variable)</t>
        </is>
      </c>
      <c r="C40" s="136">
        <f>C26*(C24-C23)</f>
        <v/>
      </c>
      <c r="D40" s="131" t="inlineStr">
        <is>
          <t>STD VAR rate × (AH − SH) — this is why efficiency uses STD rate, not actual</t>
        </is>
      </c>
    </row>
    <row r="41" ht="15" customHeight="1" s="82">
      <c r="B41" s="128" t="inlineStr">
        <is>
          <t>(3) VOLUME variance (fixed)</t>
        </is>
      </c>
      <c r="C41" s="136">
        <f>C28-C27*C23</f>
        <v/>
      </c>
      <c r="D41" s="131" t="inlineStr">
        <is>
          <t>Budget Fixed − (SFR × SH) — under/over-absorption of fixed</t>
        </is>
      </c>
    </row>
    <row r="42" ht="15" customHeight="1" s="82">
      <c r="B42" s="128" t="inlineStr">
        <is>
          <t>CHECK: (1)+(2)+(3) = Total</t>
        </is>
      </c>
      <c r="C42" s="136">
        <f>ROUND(C37+C40+C41-C35,2)</f>
        <v/>
      </c>
      <c r="D42" s="131" t="inlineStr">
        <is>
          <t>Should be zero</t>
        </is>
      </c>
    </row>
  </sheetData>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9.xml><?xml version="1.0" encoding="utf-8"?>
<worksheet xmlns="http://schemas.openxmlformats.org/spreadsheetml/2006/main">
  <sheetPr filterMode="0">
    <outlinePr summaryBelow="1" summaryRight="1"/>
    <pageSetUpPr fitToPage="0"/>
  </sheetPr>
  <dimension ref="A1:I27"/>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2" customWidth="1" style="92" min="1" max="1"/>
    <col width="28" customWidth="1" style="92" min="2" max="2"/>
    <col width="18" customWidth="1" style="92" min="3" max="4"/>
    <col width="8" customWidth="1" style="92" min="5" max="5"/>
    <col width="50" customWidth="1" style="92" min="6" max="6"/>
  </cols>
  <sheetData>
    <row r="1">
      <c r="I1" s="93" t="inlineStr">
        <is>
          <t>FinanceCFO · 2.6</t>
        </is>
      </c>
    </row>
    <row r="2" ht="22.05" customHeight="1" s="82">
      <c r="B2" s="101" t="inlineStr">
        <is>
          <t>Revenue Bridge — Reported P0 to Reported P1</t>
        </is>
      </c>
    </row>
    <row r="3" ht="15" customHeight="1" s="82">
      <c r="B3" s="102" t="inlineStr">
        <is>
          <t>FIXED v2: starts at Reported P0 (= organic + P0-only adj), ends at Reported P1.</t>
        </is>
      </c>
    </row>
    <row r="5" ht="15" customHeight="1" s="82">
      <c r="B5" s="109" t="inlineStr">
        <is>
          <t>Step</t>
        </is>
      </c>
      <c r="C5" s="109" t="inlineStr">
        <is>
          <t>Δ Amount</t>
        </is>
      </c>
      <c r="D5" s="109" t="inlineStr">
        <is>
          <t>Cumulative</t>
        </is>
      </c>
      <c r="E5" s="109" t="inlineStr">
        <is>
          <t>Sign</t>
        </is>
      </c>
      <c r="F5" s="109" t="inlineStr">
        <is>
          <t>Note</t>
        </is>
      </c>
    </row>
    <row r="6" ht="15" customHeight="1" s="82">
      <c r="B6" s="128" t="inlineStr">
        <is>
          <t>Reported P0 (= Organic + P0-only adj)</t>
        </is>
      </c>
      <c r="C6" s="129">
        <f>SUM(SKU_REV0)+SUMIFS(ADJ_AMOUNT,ADJ_PERIOD,"Period 0 only")</f>
        <v/>
      </c>
      <c r="D6" s="132">
        <f>C6</f>
        <v/>
      </c>
      <c r="E6" s="144">
        <f>IF(C6&gt;0,"F",IF(C6&lt;0,"U",""))</f>
        <v/>
      </c>
      <c r="F6" s="131" t="inlineStr">
        <is>
          <t>Starting point: reported revenue P0</t>
        </is>
      </c>
    </row>
    <row r="7" ht="15" customHeight="1" s="82">
      <c r="B7" s="145" t="inlineStr">
        <is>
          <t>Volume (organic)</t>
        </is>
      </c>
      <c r="C7" s="115">
        <f>VOL_VAR</f>
        <v/>
      </c>
      <c r="D7" s="146">
        <f>D6+C7</f>
        <v/>
      </c>
      <c r="E7" s="147">
        <f>IF(C7&gt;0,"F",IF(C7&lt;0,"U",""))</f>
        <v/>
      </c>
      <c r="F7" s="148" t="inlineStr">
        <is>
          <t>ΔQ × P₀</t>
        </is>
      </c>
    </row>
    <row r="8" ht="15" customHeight="1" s="82">
      <c r="B8" s="133" t="inlineStr">
        <is>
          <t>Price (organic)</t>
        </is>
      </c>
      <c r="C8" s="112">
        <f>PRICE_VAR</f>
        <v/>
      </c>
      <c r="D8" s="132">
        <f>D7+C8</f>
        <v/>
      </c>
      <c r="E8" s="144">
        <f>IF(C8&gt;0,"F",IF(C8&lt;0,"U",""))</f>
        <v/>
      </c>
      <c r="F8" s="131" t="inlineStr">
        <is>
          <t>ΔP convention-dependent</t>
        </is>
      </c>
    </row>
    <row r="9" ht="15" customHeight="1" s="82">
      <c r="B9" s="145" t="inlineStr">
        <is>
          <t>Mix (organic)</t>
        </is>
      </c>
      <c r="C9" s="115">
        <f>MIX_VAR</f>
        <v/>
      </c>
      <c r="D9" s="146">
        <f>D8+C9</f>
        <v/>
      </c>
      <c r="E9" s="147">
        <f>IF(C9&gt;0,"F",IF(C9&lt;0,"U",""))</f>
        <v/>
      </c>
      <c r="F9" s="148" t="inlineStr">
        <is>
          <t>Residual: SKU mix shift</t>
        </is>
      </c>
    </row>
    <row r="10" ht="15" customHeight="1" s="82">
      <c r="B10" s="133" t="inlineStr">
        <is>
          <t>M&amp;A scope changes</t>
        </is>
      </c>
      <c r="C10" s="112">
        <f>SUMIFS(ADJ_BRIDGE,ADJ_TYPE,"M&amp;A")</f>
        <v/>
      </c>
      <c r="D10" s="132">
        <f>D9+C10</f>
        <v/>
      </c>
      <c r="E10" s="144">
        <f>IF(C10&gt;0,"F",IF(C10&lt;0,"U",""))</f>
        <v/>
      </c>
      <c r="F10" s="131" t="inlineStr">
        <is>
          <t>Net M&amp;A: P1-only adds, P0-only subtract</t>
        </is>
      </c>
    </row>
    <row r="11" ht="15" customHeight="1" s="82">
      <c r="B11" s="145" t="inlineStr">
        <is>
          <t>Other scope changes</t>
        </is>
      </c>
      <c r="C11" s="115">
        <f>SUMIFS(ADJ_BRIDGE,ADJ_TYPE,"Scope")</f>
        <v/>
      </c>
      <c r="D11" s="146">
        <f>D10+C11</f>
        <v/>
      </c>
      <c r="E11" s="147">
        <f>IF(C11&gt;0,"F",IF(C11&lt;0,"U",""))</f>
        <v/>
      </c>
      <c r="F11" s="148" t="inlineStr">
        <is>
          <t>Net scope: channel exits/entries</t>
        </is>
      </c>
    </row>
    <row r="12" ht="15" customHeight="1" s="82">
      <c r="B12" s="133" t="inlineStr">
        <is>
          <t>One-offs</t>
        </is>
      </c>
      <c r="C12" s="112">
        <f>SUMIFS(ADJ_BRIDGE,ADJ_TYPE,"One-off")</f>
        <v/>
      </c>
      <c r="D12" s="132">
        <f>D11+C12</f>
        <v/>
      </c>
      <c r="E12" s="144">
        <f>IF(C12&gt;0,"F",IF(C12&lt;0,"U",""))</f>
        <v/>
      </c>
      <c r="F12" s="131" t="inlineStr">
        <is>
          <t>Net one-offs: recoveries, recalls</t>
        </is>
      </c>
    </row>
    <row r="13" ht="15" customHeight="1" s="82">
      <c r="B13" s="149" t="inlineStr">
        <is>
          <t>Reported P1 (= Organic + P1-only adj)</t>
        </is>
      </c>
      <c r="C13" s="150">
        <f>0</f>
        <v/>
      </c>
      <c r="D13" s="146">
        <f>SUM(SKU_REV1)+SUMIFS(ADJ_AMOUNT,ADJ_PERIOD,"Period 1 only")</f>
        <v/>
      </c>
      <c r="E13" s="147">
        <f>IF(C13&gt;0,"F",IF(C13&lt;0,"U",""))</f>
        <v/>
      </c>
      <c r="F13" s="148" t="inlineStr">
        <is>
          <t>Ending point: reported revenue P1</t>
        </is>
      </c>
    </row>
    <row r="15" ht="15" customHeight="1" s="82">
      <c r="B15" s="151" t="inlineStr">
        <is>
          <t>Reconciliation check</t>
        </is>
      </c>
      <c r="C15" s="152">
        <f>ROUND(SUM(C6:C12)-(D13-D6),0)</f>
        <v/>
      </c>
      <c r="F15" s="105" t="inlineStr">
        <is>
          <t>Sum of components minus (Reported P1 − Reported P0). Must be zero.</t>
        </is>
      </c>
    </row>
    <row r="18" ht="15" customHeight="1" s="82">
      <c r="B18" s="118" t="inlineStr">
        <is>
          <t>Waterfall chart helper</t>
        </is>
      </c>
    </row>
    <row r="19" ht="15" customHeight="1" s="82">
      <c r="B19" s="109" t="inlineStr">
        <is>
          <t>Step</t>
        </is>
      </c>
      <c r="C19" s="109" t="inlineStr">
        <is>
          <t>Base (invisible)</t>
        </is>
      </c>
      <c r="D19" s="109" t="inlineStr">
        <is>
          <t>Increase</t>
        </is>
      </c>
      <c r="E19" s="109" t="inlineStr">
        <is>
          <t>Decrease</t>
        </is>
      </c>
    </row>
    <row r="20" ht="15" customHeight="1" s="82">
      <c r="B20" s="153">
        <f>B6</f>
        <v/>
      </c>
      <c r="C20" s="112" t="n">
        <v>0</v>
      </c>
      <c r="D20" s="112">
        <f>D6</f>
        <v/>
      </c>
      <c r="E20" s="112" t="n">
        <v>0</v>
      </c>
    </row>
    <row r="21" ht="15" customHeight="1" s="82">
      <c r="B21" s="153">
        <f>B7</f>
        <v/>
      </c>
      <c r="C21" s="112">
        <f>MIN(D7,D6)</f>
        <v/>
      </c>
      <c r="D21" s="112">
        <f>MAX(0,C7)</f>
        <v/>
      </c>
      <c r="E21" s="112">
        <f>MAX(0,-C7)</f>
        <v/>
      </c>
    </row>
    <row r="22" ht="15" customHeight="1" s="82">
      <c r="B22" s="153">
        <f>B8</f>
        <v/>
      </c>
      <c r="C22" s="112">
        <f>MIN(D8,D7)</f>
        <v/>
      </c>
      <c r="D22" s="112">
        <f>MAX(0,C8)</f>
        <v/>
      </c>
      <c r="E22" s="112">
        <f>MAX(0,-C8)</f>
        <v/>
      </c>
    </row>
    <row r="23" ht="15" customHeight="1" s="82">
      <c r="B23" s="153">
        <f>B9</f>
        <v/>
      </c>
      <c r="C23" s="112">
        <f>MIN(D9,D8)</f>
        <v/>
      </c>
      <c r="D23" s="112">
        <f>MAX(0,C9)</f>
        <v/>
      </c>
      <c r="E23" s="112">
        <f>MAX(0,-C9)</f>
        <v/>
      </c>
    </row>
    <row r="24" ht="15" customHeight="1" s="82">
      <c r="B24" s="153">
        <f>B10</f>
        <v/>
      </c>
      <c r="C24" s="112">
        <f>MIN(D10,D9)</f>
        <v/>
      </c>
      <c r="D24" s="112">
        <f>MAX(0,C10)</f>
        <v/>
      </c>
      <c r="E24" s="112">
        <f>MAX(0,-C10)</f>
        <v/>
      </c>
    </row>
    <row r="25" ht="15" customHeight="1" s="82">
      <c r="B25" s="153">
        <f>B11</f>
        <v/>
      </c>
      <c r="C25" s="112">
        <f>MIN(D11,D10)</f>
        <v/>
      </c>
      <c r="D25" s="112">
        <f>MAX(0,C11)</f>
        <v/>
      </c>
      <c r="E25" s="112">
        <f>MAX(0,-C11)</f>
        <v/>
      </c>
    </row>
    <row r="26" ht="15" customHeight="1" s="82">
      <c r="B26" s="153">
        <f>B12</f>
        <v/>
      </c>
      <c r="C26" s="112">
        <f>MIN(D12,D11)</f>
        <v/>
      </c>
      <c r="D26" s="112">
        <f>MAX(0,C12)</f>
        <v/>
      </c>
      <c r="E26" s="112">
        <f>MAX(0,-C12)</f>
        <v/>
      </c>
    </row>
    <row r="27" ht="15" customHeight="1" s="82">
      <c r="B27" s="153">
        <f>B13</f>
        <v/>
      </c>
      <c r="C27" s="112" t="n">
        <v>0</v>
      </c>
      <c r="D27" s="112">
        <f>D13</f>
        <v/>
      </c>
      <c r="E27" s="112" t="n">
        <v>0</v>
      </c>
    </row>
  </sheetData>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language xmlns:dc="http://purl.org/dc/elements/1.1/">en-US</dc:language>
  <dcterms:created xmlns:dcterms="http://purl.org/dc/terms/" xmlns:xsi="http://www.w3.org/2001/XMLSchema-instance" xsi:type="dcterms:W3CDTF">2026-05-07T15:17:46Z</dcterms:created>
  <dcterms:modified xmlns:dcterms="http://purl.org/dc/terms/" xmlns:xsi="http://www.w3.org/2001/XMLSchema-instance" xsi:type="dcterms:W3CDTF">2026-05-09T04:18:47Z</dcterms:modified>
  <cp:revision>1</cp:revision>
</cp:coreProperties>
</file>